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250" windowHeight="8265"/>
  </bookViews>
  <sheets>
    <sheet name="CsSrで概算" sheetId="8" r:id="rId1"/>
  </sheets>
  <calcPr calcId="125725"/>
</workbook>
</file>

<file path=xl/calcChain.xml><?xml version="1.0" encoding="utf-8"?>
<calcChain xmlns="http://schemas.openxmlformats.org/spreadsheetml/2006/main">
  <c r="E20" i="8"/>
  <c r="F20"/>
  <c r="G20"/>
  <c r="H20"/>
  <c r="I20"/>
  <c r="J20"/>
  <c r="K20"/>
  <c r="L20"/>
  <c r="M20"/>
  <c r="N20"/>
  <c r="E23"/>
  <c r="F23"/>
  <c r="G23"/>
  <c r="H23"/>
  <c r="I23"/>
  <c r="J23"/>
  <c r="K23"/>
  <c r="L23"/>
  <c r="M23"/>
  <c r="N23"/>
  <c r="E25"/>
  <c r="F25"/>
  <c r="G25"/>
  <c r="H25"/>
  <c r="I25"/>
  <c r="J25"/>
  <c r="K25"/>
  <c r="L25"/>
  <c r="M25"/>
  <c r="N25"/>
  <c r="E28"/>
  <c r="F28"/>
  <c r="G28"/>
  <c r="H28"/>
  <c r="I28"/>
  <c r="J28"/>
  <c r="K28"/>
  <c r="L28"/>
  <c r="M28"/>
  <c r="N28"/>
  <c r="E29"/>
  <c r="F29"/>
  <c r="G29"/>
  <c r="H29"/>
  <c r="I29"/>
  <c r="J29"/>
  <c r="K29"/>
  <c r="L29"/>
  <c r="M29"/>
  <c r="N29"/>
  <c r="E30"/>
  <c r="F30"/>
  <c r="G30"/>
  <c r="H30"/>
  <c r="I30"/>
  <c r="J30"/>
  <c r="K30"/>
  <c r="L30"/>
  <c r="M30"/>
  <c r="N30"/>
  <c r="E31"/>
  <c r="F31"/>
  <c r="G31"/>
  <c r="H31"/>
  <c r="I31"/>
  <c r="J31"/>
  <c r="K31"/>
  <c r="L31"/>
  <c r="M31"/>
  <c r="N31"/>
  <c r="E38"/>
  <c r="F38"/>
  <c r="G38"/>
  <c r="H38"/>
  <c r="I38"/>
  <c r="J38"/>
  <c r="K38"/>
  <c r="L38"/>
  <c r="M38"/>
  <c r="N38"/>
  <c r="E39"/>
  <c r="F39"/>
  <c r="G39"/>
  <c r="H39"/>
  <c r="I39"/>
  <c r="J39"/>
  <c r="K39"/>
  <c r="L39"/>
  <c r="M39"/>
  <c r="N39"/>
  <c r="E40"/>
  <c r="F40"/>
  <c r="G40"/>
  <c r="H40"/>
  <c r="I40"/>
  <c r="J40"/>
  <c r="K40"/>
  <c r="L40"/>
  <c r="M40"/>
  <c r="N40"/>
  <c r="E41"/>
  <c r="F41"/>
  <c r="G41"/>
  <c r="H41"/>
  <c r="I41"/>
  <c r="J41"/>
  <c r="K41"/>
  <c r="L41"/>
  <c r="M41"/>
  <c r="N41"/>
  <c r="E50"/>
  <c r="F50"/>
  <c r="G50"/>
  <c r="H50"/>
  <c r="I50"/>
  <c r="J50"/>
  <c r="K50"/>
  <c r="L50"/>
  <c r="M50"/>
  <c r="N50"/>
  <c r="E51"/>
  <c r="F51"/>
  <c r="G51"/>
  <c r="H51"/>
  <c r="I51"/>
  <c r="J51"/>
  <c r="K51"/>
  <c r="L51"/>
  <c r="M51"/>
  <c r="N51"/>
  <c r="E59"/>
  <c r="E34" s="1"/>
  <c r="E42" s="1"/>
  <c r="F59"/>
  <c r="F34" s="1"/>
  <c r="F42" s="1"/>
  <c r="G59"/>
  <c r="G34" s="1"/>
  <c r="G42" s="1"/>
  <c r="H59"/>
  <c r="H34" s="1"/>
  <c r="H42" s="1"/>
  <c r="I59"/>
  <c r="I34" s="1"/>
  <c r="I42" s="1"/>
  <c r="J59"/>
  <c r="J34" s="1"/>
  <c r="J42" s="1"/>
  <c r="K59"/>
  <c r="K34" s="1"/>
  <c r="K42" s="1"/>
  <c r="L59"/>
  <c r="L34" s="1"/>
  <c r="L42" s="1"/>
  <c r="M59"/>
  <c r="M34" s="1"/>
  <c r="M42" s="1"/>
  <c r="N59"/>
  <c r="N34" s="1"/>
  <c r="N42" s="1"/>
  <c r="C60"/>
  <c r="M37" l="1"/>
  <c r="M45" s="1"/>
  <c r="K37"/>
  <c r="K45" s="1"/>
  <c r="I37"/>
  <c r="I45" s="1"/>
  <c r="G37"/>
  <c r="G45" s="1"/>
  <c r="E37"/>
  <c r="E45" s="1"/>
  <c r="M36"/>
  <c r="M44" s="1"/>
  <c r="K36"/>
  <c r="K44" s="1"/>
  <c r="I36"/>
  <c r="I44" s="1"/>
  <c r="G36"/>
  <c r="G44" s="1"/>
  <c r="E36"/>
  <c r="E44" s="1"/>
  <c r="M35"/>
  <c r="M43" s="1"/>
  <c r="K35"/>
  <c r="K43" s="1"/>
  <c r="K46" s="1"/>
  <c r="K52" s="1"/>
  <c r="K53" s="1"/>
  <c r="I35"/>
  <c r="I43" s="1"/>
  <c r="G35"/>
  <c r="G43" s="1"/>
  <c r="G46" s="1"/>
  <c r="G52" s="1"/>
  <c r="G53" s="1"/>
  <c r="E35"/>
  <c r="E43" s="1"/>
  <c r="N37"/>
  <c r="N45" s="1"/>
  <c r="L37"/>
  <c r="L45" s="1"/>
  <c r="J37"/>
  <c r="J45" s="1"/>
  <c r="H37"/>
  <c r="H45" s="1"/>
  <c r="F37"/>
  <c r="F45" s="1"/>
  <c r="N36"/>
  <c r="N44" s="1"/>
  <c r="L36"/>
  <c r="L44" s="1"/>
  <c r="L46" s="1"/>
  <c r="L52" s="1"/>
  <c r="L53" s="1"/>
  <c r="J36"/>
  <c r="J44" s="1"/>
  <c r="H36"/>
  <c r="H44" s="1"/>
  <c r="H46" s="1"/>
  <c r="H52" s="1"/>
  <c r="H53" s="1"/>
  <c r="F36"/>
  <c r="F44" s="1"/>
  <c r="N35"/>
  <c r="N43" s="1"/>
  <c r="N46" s="1"/>
  <c r="N52" s="1"/>
  <c r="N53" s="1"/>
  <c r="L35"/>
  <c r="L43" s="1"/>
  <c r="J35"/>
  <c r="J43" s="1"/>
  <c r="J46" s="1"/>
  <c r="J52" s="1"/>
  <c r="J53" s="1"/>
  <c r="H35"/>
  <c r="H43" s="1"/>
  <c r="F35"/>
  <c r="F43" s="1"/>
  <c r="F46" s="1"/>
  <c r="F52" s="1"/>
  <c r="F53" s="1"/>
  <c r="E46" l="1"/>
  <c r="E52" s="1"/>
  <c r="E53" s="1"/>
  <c r="I46"/>
  <c r="I52" s="1"/>
  <c r="I53" s="1"/>
  <c r="M46"/>
  <c r="M52" s="1"/>
  <c r="M53" s="1"/>
  <c r="F47"/>
  <c r="J47"/>
  <c r="N47"/>
  <c r="G47"/>
  <c r="K47"/>
  <c r="H47"/>
  <c r="L47"/>
  <c r="E47"/>
  <c r="I47"/>
  <c r="M47"/>
</calcChain>
</file>

<file path=xl/sharedStrings.xml><?xml version="1.0" encoding="utf-8"?>
<sst xmlns="http://schemas.openxmlformats.org/spreadsheetml/2006/main" count="110" uniqueCount="66">
  <si>
    <t>穀類</t>
    <rPh sb="0" eb="2">
      <t>コクルイ</t>
    </rPh>
    <phoneticPr fontId="2"/>
  </si>
  <si>
    <t>コメ</t>
    <phoneticPr fontId="2"/>
  </si>
  <si>
    <t>芋類</t>
    <rPh sb="0" eb="1">
      <t>イモ</t>
    </rPh>
    <rPh sb="1" eb="2">
      <t>ルイ</t>
    </rPh>
    <phoneticPr fontId="2"/>
  </si>
  <si>
    <t>根菜類</t>
    <rPh sb="0" eb="2">
      <t>コンサイ</t>
    </rPh>
    <rPh sb="2" eb="3">
      <t>ルイ</t>
    </rPh>
    <phoneticPr fontId="2"/>
  </si>
  <si>
    <t>豆類</t>
    <rPh sb="0" eb="1">
      <t>マメ</t>
    </rPh>
    <rPh sb="1" eb="2">
      <t>ルイ</t>
    </rPh>
    <phoneticPr fontId="2"/>
  </si>
  <si>
    <t>果菜類</t>
    <rPh sb="0" eb="2">
      <t>カナ</t>
    </rPh>
    <rPh sb="2" eb="3">
      <t>ルイ</t>
    </rPh>
    <phoneticPr fontId="2"/>
  </si>
  <si>
    <t>乳製品</t>
    <rPh sb="0" eb="3">
      <t>ニュウセイヒン</t>
    </rPh>
    <phoneticPr fontId="2"/>
  </si>
  <si>
    <t>牛肉</t>
    <rPh sb="0" eb="2">
      <t>ギュウニク</t>
    </rPh>
    <phoneticPr fontId="2"/>
  </si>
  <si>
    <t>豚肉</t>
    <rPh sb="0" eb="2">
      <t>ブタニク</t>
    </rPh>
    <phoneticPr fontId="2"/>
  </si>
  <si>
    <t>鶏肉</t>
    <rPh sb="0" eb="2">
      <t>トリニク</t>
    </rPh>
    <phoneticPr fontId="2"/>
  </si>
  <si>
    <t>鶏卵</t>
    <rPh sb="0" eb="2">
      <t>ケイラン</t>
    </rPh>
    <phoneticPr fontId="2"/>
  </si>
  <si>
    <t>淡水産物</t>
    <rPh sb="0" eb="2">
      <t>タンスイ</t>
    </rPh>
    <rPh sb="2" eb="4">
      <t>サンブツ</t>
    </rPh>
    <phoneticPr fontId="2"/>
  </si>
  <si>
    <t>海産物</t>
    <rPh sb="0" eb="3">
      <t>カイサンブツ</t>
    </rPh>
    <phoneticPr fontId="2"/>
  </si>
  <si>
    <t>その他</t>
    <rPh sb="2" eb="3">
      <t>タ</t>
    </rPh>
    <phoneticPr fontId="2"/>
  </si>
  <si>
    <t>牛乳</t>
    <rPh sb="0" eb="2">
      <t>ギュウニュウ</t>
    </rPh>
    <phoneticPr fontId="2"/>
  </si>
  <si>
    <t>調整粉乳</t>
    <rPh sb="0" eb="2">
      <t>チョウセイ</t>
    </rPh>
    <rPh sb="2" eb="4">
      <t>フンニュウ</t>
    </rPh>
    <phoneticPr fontId="2"/>
  </si>
  <si>
    <t>合計</t>
    <rPh sb="0" eb="2">
      <t>ゴウケイ</t>
    </rPh>
    <phoneticPr fontId="2"/>
  </si>
  <si>
    <t>葉菜類</t>
    <rPh sb="0" eb="1">
      <t>ハ</t>
    </rPh>
    <rPh sb="1" eb="2">
      <t>ナ</t>
    </rPh>
    <rPh sb="2" eb="3">
      <t>ルイ</t>
    </rPh>
    <phoneticPr fontId="2"/>
  </si>
  <si>
    <t>g/日</t>
    <rPh sb="2" eb="3">
      <t>ヒ</t>
    </rPh>
    <phoneticPr fontId="2"/>
  </si>
  <si>
    <t>その他にはキノコ類、菓子類、酒類、嗜好飲料、調味料等が含まれる。</t>
    <rPh sb="2" eb="3">
      <t>タ</t>
    </rPh>
    <rPh sb="8" eb="9">
      <t>ルイ</t>
    </rPh>
    <rPh sb="10" eb="12">
      <t>カシ</t>
    </rPh>
    <rPh sb="12" eb="13">
      <t>ルイ</t>
    </rPh>
    <rPh sb="14" eb="15">
      <t>サケ</t>
    </rPh>
    <rPh sb="15" eb="16">
      <t>ルイ</t>
    </rPh>
    <rPh sb="17" eb="19">
      <t>シコウ</t>
    </rPh>
    <rPh sb="19" eb="21">
      <t>インリョウ</t>
    </rPh>
    <rPh sb="22" eb="25">
      <t>チョウミリョウ</t>
    </rPh>
    <rPh sb="25" eb="26">
      <t>トウ</t>
    </rPh>
    <rPh sb="27" eb="28">
      <t>フク</t>
    </rPh>
    <phoneticPr fontId="2"/>
  </si>
  <si>
    <t>飲料水</t>
    <rPh sb="0" eb="3">
      <t>インリョウスイ</t>
    </rPh>
    <phoneticPr fontId="2"/>
  </si>
  <si>
    <t>Cs134</t>
    <phoneticPr fontId="2"/>
  </si>
  <si>
    <t>Cs137</t>
    <phoneticPr fontId="2"/>
  </si>
  <si>
    <t>Sr90</t>
    <phoneticPr fontId="2"/>
  </si>
  <si>
    <t>http://www.mhlw.go.jp/stf/shingi/2r9852000001yw1j.html</t>
    <phoneticPr fontId="2"/>
  </si>
  <si>
    <t>15歳男</t>
    <rPh sb="2" eb="3">
      <t>サイ</t>
    </rPh>
    <rPh sb="3" eb="4">
      <t>オトコ</t>
    </rPh>
    <phoneticPr fontId="2"/>
  </si>
  <si>
    <t>1歳未満</t>
    <rPh sb="1" eb="2">
      <t>サイ</t>
    </rPh>
    <rPh sb="2" eb="4">
      <t>ミマン</t>
    </rPh>
    <phoneticPr fontId="2"/>
  </si>
  <si>
    <t>19歳以上
男子</t>
    <rPh sb="2" eb="3">
      <t>サイ</t>
    </rPh>
    <rPh sb="3" eb="5">
      <t>イジョウ</t>
    </rPh>
    <rPh sb="6" eb="8">
      <t>ダンシ</t>
    </rPh>
    <phoneticPr fontId="2"/>
  </si>
  <si>
    <t>19歳以上
女子</t>
    <rPh sb="2" eb="3">
      <t>サイ</t>
    </rPh>
    <rPh sb="3" eb="5">
      <t>イジョウ</t>
    </rPh>
    <rPh sb="6" eb="8">
      <t>ジョシ</t>
    </rPh>
    <phoneticPr fontId="2"/>
  </si>
  <si>
    <t>妊婦</t>
    <rPh sb="0" eb="2">
      <t>ニンプ</t>
    </rPh>
    <phoneticPr fontId="2"/>
  </si>
  <si>
    <t>3ヶ月</t>
    <rPh sb="2" eb="3">
      <t>ゲツ</t>
    </rPh>
    <phoneticPr fontId="2"/>
  </si>
  <si>
    <t>5歳男</t>
    <rPh sb="1" eb="2">
      <t>サイ</t>
    </rPh>
    <rPh sb="2" eb="3">
      <t>オトコ</t>
    </rPh>
    <phoneticPr fontId="2"/>
  </si>
  <si>
    <t>5歳女</t>
    <rPh sb="1" eb="2">
      <t>サイ</t>
    </rPh>
    <rPh sb="2" eb="3">
      <t>オンナ</t>
    </rPh>
    <phoneticPr fontId="2"/>
  </si>
  <si>
    <t>10歳男</t>
    <rPh sb="2" eb="3">
      <t>サイ</t>
    </rPh>
    <rPh sb="3" eb="4">
      <t>オトコ</t>
    </rPh>
    <phoneticPr fontId="2"/>
  </si>
  <si>
    <t>10歳女</t>
    <rPh sb="2" eb="3">
      <t>サイ</t>
    </rPh>
    <rPh sb="3" eb="4">
      <t>オンナ</t>
    </rPh>
    <phoneticPr fontId="2"/>
  </si>
  <si>
    <t>15歳女</t>
    <rPh sb="2" eb="3">
      <t>サイ</t>
    </rPh>
    <rPh sb="3" eb="4">
      <t>オンナ</t>
    </rPh>
    <phoneticPr fontId="2"/>
  </si>
  <si>
    <t>μSv/日</t>
    <rPh sb="4" eb="5">
      <t>ヒ</t>
    </rPh>
    <phoneticPr fontId="2"/>
  </si>
  <si>
    <t>mSv/年</t>
    <rPh sb="4" eb="5">
      <t>ネン</t>
    </rPh>
    <phoneticPr fontId="2"/>
  </si>
  <si>
    <t>加重平均</t>
    <rPh sb="0" eb="2">
      <t>カジュウ</t>
    </rPh>
    <rPh sb="2" eb="4">
      <t>ヘイキン</t>
    </rPh>
    <phoneticPr fontId="2"/>
  </si>
  <si>
    <t>厚労省の試算</t>
    <rPh sb="0" eb="3">
      <t>コウロウショウ</t>
    </rPh>
    <rPh sb="4" eb="6">
      <t>シサン</t>
    </rPh>
    <phoneticPr fontId="2"/>
  </si>
  <si>
    <t>飲料水</t>
    <phoneticPr fontId="2"/>
  </si>
  <si>
    <t>Bq/日</t>
    <phoneticPr fontId="2"/>
  </si>
  <si>
    <t>Sr90摂取量</t>
    <rPh sb="4" eb="6">
      <t>セッシュ</t>
    </rPh>
    <rPh sb="6" eb="7">
      <t>リョウ</t>
    </rPh>
    <phoneticPr fontId="2"/>
  </si>
  <si>
    <t>1～6歳男子</t>
    <rPh sb="3" eb="4">
      <t>サイ</t>
    </rPh>
    <rPh sb="4" eb="6">
      <t>ダンシ</t>
    </rPh>
    <phoneticPr fontId="2"/>
  </si>
  <si>
    <t>1～6歳女子</t>
    <rPh sb="3" eb="4">
      <t>サイ</t>
    </rPh>
    <rPh sb="4" eb="6">
      <t>ジョシ</t>
    </rPh>
    <phoneticPr fontId="2"/>
  </si>
  <si>
    <t>7～12歳男子</t>
    <rPh sb="4" eb="5">
      <t>サイ</t>
    </rPh>
    <rPh sb="5" eb="7">
      <t>ダンシ</t>
    </rPh>
    <phoneticPr fontId="2"/>
  </si>
  <si>
    <t>7～12歳女子</t>
    <rPh sb="4" eb="5">
      <t>サイ</t>
    </rPh>
    <rPh sb="5" eb="7">
      <t>ジョシ</t>
    </rPh>
    <phoneticPr fontId="2"/>
  </si>
  <si>
    <t>13～18歳男子</t>
    <rPh sb="5" eb="6">
      <t>サイ</t>
    </rPh>
    <rPh sb="6" eb="8">
      <t>ダンシ</t>
    </rPh>
    <phoneticPr fontId="2"/>
  </si>
  <si>
    <t>13～18歳女子</t>
    <rPh sb="5" eb="6">
      <t>サイ</t>
    </rPh>
    <rPh sb="6" eb="8">
      <t>ジョシ</t>
    </rPh>
    <phoneticPr fontId="2"/>
  </si>
  <si>
    <t>19歳以上男子</t>
    <rPh sb="2" eb="3">
      <t>サイ</t>
    </rPh>
    <rPh sb="3" eb="5">
      <t>イジョウ</t>
    </rPh>
    <rPh sb="5" eb="7">
      <t>ダンシ</t>
    </rPh>
    <phoneticPr fontId="2"/>
  </si>
  <si>
    <t>19歳以上女子</t>
    <rPh sb="2" eb="3">
      <t>サイ</t>
    </rPh>
    <rPh sb="3" eb="5">
      <t>イジョウ</t>
    </rPh>
    <rPh sb="5" eb="7">
      <t>ジョシ</t>
    </rPh>
    <phoneticPr fontId="2"/>
  </si>
  <si>
    <t>基準値</t>
    <rPh sb="0" eb="3">
      <t>キジュンチ</t>
    </rPh>
    <phoneticPr fontId="2"/>
  </si>
  <si>
    <t>小計</t>
    <rPh sb="0" eb="1">
      <t>ショウ</t>
    </rPh>
    <rPh sb="1" eb="2">
      <t>ケイ</t>
    </rPh>
    <phoneticPr fontId="2"/>
  </si>
  <si>
    <t xml:space="preserve">一般食品 </t>
    <phoneticPr fontId="2"/>
  </si>
  <si>
    <t>セシウムBq/日</t>
    <phoneticPr fontId="2"/>
  </si>
  <si>
    <t>牛乳</t>
    <phoneticPr fontId="2"/>
  </si>
  <si>
    <t>調整粉乳</t>
    <phoneticPr fontId="2"/>
  </si>
  <si>
    <t>Cs摂取量 計</t>
    <rPh sb="2" eb="4">
      <t>セッシュ</t>
    </rPh>
    <rPh sb="4" eb="5">
      <t>リョウ</t>
    </rPh>
    <rPh sb="6" eb="7">
      <t>ケイ</t>
    </rPh>
    <phoneticPr fontId="2"/>
  </si>
  <si>
    <t>実効線量係数</t>
    <rPh sb="0" eb="2">
      <t>ジッコウ</t>
    </rPh>
    <rPh sb="2" eb="4">
      <t>センリョウ</t>
    </rPh>
    <rPh sb="4" eb="6">
      <t>ケイスウ</t>
    </rPh>
    <phoneticPr fontId="2"/>
  </si>
  <si>
    <t>グラフデータ</t>
    <phoneticPr fontId="2"/>
  </si>
  <si>
    <t>食品摂取量</t>
    <rPh sb="0" eb="2">
      <t>ショクヒン</t>
    </rPh>
    <rPh sb="2" eb="4">
      <t>セッシュ</t>
    </rPh>
    <rPh sb="4" eb="5">
      <t>リョウ</t>
    </rPh>
    <phoneticPr fontId="2"/>
  </si>
  <si>
    <t>汚染割合</t>
    <rPh sb="0" eb="2">
      <t>オセン</t>
    </rPh>
    <rPh sb="2" eb="4">
      <t>ワリアイ</t>
    </rPh>
    <phoneticPr fontId="2"/>
  </si>
  <si>
    <t>飲料水の割合</t>
    <rPh sb="0" eb="3">
      <t>インリョウスイ</t>
    </rPh>
    <rPh sb="4" eb="6">
      <t>ワリアイ</t>
    </rPh>
    <phoneticPr fontId="2"/>
  </si>
  <si>
    <t>計</t>
    <rPh sb="0" eb="1">
      <t>ケイ</t>
    </rPh>
    <phoneticPr fontId="2"/>
  </si>
  <si>
    <t>Sr</t>
    <phoneticPr fontId="2"/>
  </si>
  <si>
    <t>Cs</t>
    <phoneticPr fontId="2"/>
  </si>
</sst>
</file>

<file path=xl/styles.xml><?xml version="1.0" encoding="utf-8"?>
<styleSheet xmlns="http://schemas.openxmlformats.org/spreadsheetml/2006/main">
  <numFmts count="5">
    <numFmt numFmtId="176" formatCode="General&quot;ベクレル&quot;"/>
    <numFmt numFmtId="177" formatCode="0.0%"/>
    <numFmt numFmtId="178" formatCode="#,##0.0;[Red]\-#,##0.0"/>
    <numFmt numFmtId="179" formatCode="#,##0&quot;ベクレル&quot;"/>
    <numFmt numFmtId="180" formatCode="#,##0.0&quot;ベクレル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176" fontId="4" fillId="0" borderId="0" xfId="0" applyNumberFormat="1" applyFont="1">
      <alignment vertical="center"/>
    </xf>
    <xf numFmtId="0" fontId="6" fillId="0" borderId="0" xfId="3" applyAlignment="1" applyProtection="1">
      <alignment vertical="center"/>
    </xf>
    <xf numFmtId="0" fontId="3" fillId="4" borderId="0" xfId="0" applyFont="1" applyFill="1">
      <alignment vertical="center"/>
    </xf>
    <xf numFmtId="176" fontId="7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9" fontId="3" fillId="0" borderId="0" xfId="0" applyNumberFormat="1" applyFont="1" applyFill="1">
      <alignment vertical="center"/>
    </xf>
    <xf numFmtId="9" fontId="3" fillId="0" borderId="0" xfId="0" applyNumberFormat="1" applyFont="1">
      <alignment vertical="center"/>
    </xf>
    <xf numFmtId="9" fontId="10" fillId="0" borderId="0" xfId="2" applyFont="1">
      <alignment vertical="center"/>
    </xf>
    <xf numFmtId="9" fontId="11" fillId="0" borderId="0" xfId="2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0" fontId="4" fillId="0" borderId="2" xfId="1" applyNumberFormat="1" applyFont="1" applyBorder="1">
      <alignment vertical="center"/>
    </xf>
    <xf numFmtId="40" fontId="4" fillId="0" borderId="3" xfId="1" applyNumberFormat="1" applyFont="1" applyBorder="1">
      <alignment vertical="center"/>
    </xf>
    <xf numFmtId="9" fontId="12" fillId="0" borderId="3" xfId="2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0" fontId="4" fillId="0" borderId="6" xfId="1" applyNumberFormat="1" applyFont="1" applyBorder="1">
      <alignment vertical="center"/>
    </xf>
    <xf numFmtId="40" fontId="4" fillId="0" borderId="0" xfId="1" applyNumberFormat="1" applyFont="1" applyBorder="1">
      <alignment vertical="center"/>
    </xf>
    <xf numFmtId="9" fontId="12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9" fontId="10" fillId="0" borderId="7" xfId="2" applyFont="1" applyBorder="1">
      <alignment vertical="center"/>
    </xf>
    <xf numFmtId="9" fontId="10" fillId="0" borderId="8" xfId="2" applyFont="1" applyBorder="1">
      <alignment vertical="center"/>
    </xf>
    <xf numFmtId="9" fontId="11" fillId="0" borderId="8" xfId="2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78" fontId="4" fillId="0" borderId="10" xfId="1" applyNumberFormat="1" applyFont="1" applyBorder="1">
      <alignment vertical="center"/>
    </xf>
    <xf numFmtId="9" fontId="7" fillId="0" borderId="10" xfId="2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178" fontId="4" fillId="0" borderId="2" xfId="1" applyNumberFormat="1" applyFont="1" applyBorder="1">
      <alignment vertical="center"/>
    </xf>
    <xf numFmtId="178" fontId="4" fillId="0" borderId="3" xfId="1" applyNumberFormat="1" applyFont="1" applyBorder="1">
      <alignment vertical="center"/>
    </xf>
    <xf numFmtId="9" fontId="7" fillId="0" borderId="3" xfId="2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4" fillId="0" borderId="6" xfId="1" applyNumberFormat="1" applyFont="1" applyBorder="1">
      <alignment vertical="center"/>
    </xf>
    <xf numFmtId="178" fontId="4" fillId="0" borderId="0" xfId="1" applyNumberFormat="1" applyFont="1" applyBorder="1">
      <alignment vertical="center"/>
    </xf>
    <xf numFmtId="9" fontId="7" fillId="0" borderId="0" xfId="2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8" fillId="0" borderId="0" xfId="2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1" fontId="4" fillId="0" borderId="0" xfId="0" applyNumberFormat="1" applyFont="1" applyBorder="1">
      <alignment vertical="center"/>
    </xf>
    <xf numFmtId="11" fontId="4" fillId="0" borderId="0" xfId="0" applyNumberFormat="1" applyFont="1" applyFill="1" applyBorder="1">
      <alignment vertical="center"/>
    </xf>
    <xf numFmtId="11" fontId="4" fillId="0" borderId="6" xfId="0" applyNumberFormat="1" applyFont="1" applyBorder="1">
      <alignment vertical="center"/>
    </xf>
    <xf numFmtId="0" fontId="6" fillId="0" borderId="5" xfId="3" applyBorder="1" applyAlignment="1" applyProtection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80" fontId="8" fillId="0" borderId="3" xfId="2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11" fontId="3" fillId="0" borderId="3" xfId="0" applyNumberFormat="1" applyFont="1" applyBorder="1">
      <alignment vertical="center"/>
    </xf>
    <xf numFmtId="11" fontId="3" fillId="0" borderId="2" xfId="0" applyNumberFormat="1" applyFont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/>
    </xf>
    <xf numFmtId="0" fontId="3" fillId="3" borderId="0" xfId="0" applyFont="1" applyFill="1" applyBorder="1">
      <alignment vertical="center"/>
    </xf>
    <xf numFmtId="0" fontId="5" fillId="0" borderId="5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4" fillId="0" borderId="6" xfId="1" applyNumberFormat="1" applyFont="1" applyFill="1" applyBorder="1" applyAlignment="1">
      <alignment horizontal="center" vertical="center"/>
    </xf>
    <xf numFmtId="40" fontId="5" fillId="3" borderId="0" xfId="1" applyNumberFormat="1" applyFont="1" applyFill="1" applyBorder="1" applyAlignment="1">
      <alignment horizontal="center" vertical="center"/>
    </xf>
    <xf numFmtId="40" fontId="5" fillId="3" borderId="6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3" fillId="0" borderId="3" xfId="0" applyFont="1" applyFill="1" applyBorder="1">
      <alignment vertical="center"/>
    </xf>
    <xf numFmtId="40" fontId="4" fillId="0" borderId="3" xfId="1" applyNumberFormat="1" applyFont="1" applyFill="1" applyBorder="1" applyAlignment="1">
      <alignment horizontal="center" vertical="center"/>
    </xf>
    <xf numFmtId="40" fontId="4" fillId="0" borderId="2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right" vertical="center"/>
    </xf>
    <xf numFmtId="0" fontId="3" fillId="5" borderId="0" xfId="0" applyFont="1" applyFill="1" applyBorder="1">
      <alignment vertical="center"/>
    </xf>
    <xf numFmtId="177" fontId="9" fillId="5" borderId="0" xfId="2" applyNumberFormat="1" applyFont="1" applyFill="1" applyBorder="1">
      <alignment vertical="center"/>
    </xf>
    <xf numFmtId="178" fontId="5" fillId="5" borderId="0" xfId="1" applyNumberFormat="1" applyFont="1" applyFill="1" applyBorder="1" applyAlignment="1">
      <alignment horizontal="center" vertical="center"/>
    </xf>
    <xf numFmtId="178" fontId="5" fillId="5" borderId="6" xfId="1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right" vertical="center"/>
    </xf>
    <xf numFmtId="0" fontId="3" fillId="6" borderId="0" xfId="0" applyFont="1" applyFill="1" applyBorder="1">
      <alignment vertical="center"/>
    </xf>
    <xf numFmtId="38" fontId="5" fillId="6" borderId="0" xfId="1" applyFont="1" applyFill="1" applyBorder="1" applyAlignment="1">
      <alignment horizontal="center" vertical="center"/>
    </xf>
    <xf numFmtId="38" fontId="5" fillId="6" borderId="6" xfId="1" applyFont="1" applyFill="1" applyBorder="1" applyAlignment="1">
      <alignment horizontal="center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531219148065223E-2"/>
          <c:y val="9.1362427154232956E-2"/>
          <c:w val="0.91799925009374028"/>
          <c:h val="0.63520192179367463"/>
        </c:manualLayout>
      </c:layout>
      <c:barChart>
        <c:barDir val="col"/>
        <c:grouping val="clustered"/>
        <c:ser>
          <c:idx val="0"/>
          <c:order val="0"/>
          <c:tx>
            <c:strRef>
              <c:f>CsSrで概算!$B$50</c:f>
              <c:strCache>
                <c:ptCount val="1"/>
                <c:pt idx="0">
                  <c:v>Cs摂取量 計</c:v>
                </c:pt>
              </c:strCache>
            </c:strRef>
          </c:tx>
          <c:dLbls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Val val="1"/>
          </c:dLbls>
          <c:cat>
            <c:strRef>
              <c:f>CsSrで概算!$E$49:$N$49</c:f>
              <c:strCache>
                <c:ptCount val="10"/>
                <c:pt idx="0">
                  <c:v>1歳未満</c:v>
                </c:pt>
                <c:pt idx="1">
                  <c:v>1～6歳男子</c:v>
                </c:pt>
                <c:pt idx="2">
                  <c:v>1～6歳女子</c:v>
                </c:pt>
                <c:pt idx="3">
                  <c:v>7～12歳男子</c:v>
                </c:pt>
                <c:pt idx="4">
                  <c:v>7～12歳女子</c:v>
                </c:pt>
                <c:pt idx="5">
                  <c:v>13～18歳男子</c:v>
                </c:pt>
                <c:pt idx="6">
                  <c:v>13～18歳女子</c:v>
                </c:pt>
                <c:pt idx="7">
                  <c:v>19歳以上男子</c:v>
                </c:pt>
                <c:pt idx="8">
                  <c:v>19歳以上女子</c:v>
                </c:pt>
                <c:pt idx="9">
                  <c:v>妊婦</c:v>
                </c:pt>
              </c:strCache>
            </c:strRef>
          </c:cat>
          <c:val>
            <c:numRef>
              <c:f>CsSrで概算!$E$50:$N$50</c:f>
              <c:numCache>
                <c:formatCode>#,##0;[Red]\-#,##0</c:formatCode>
                <c:ptCount val="10"/>
                <c:pt idx="0">
                  <c:v>28.645</c:v>
                </c:pt>
                <c:pt idx="1">
                  <c:v>83.02000000000001</c:v>
                </c:pt>
                <c:pt idx="2">
                  <c:v>80.3</c:v>
                </c:pt>
                <c:pt idx="3">
                  <c:v>114.12</c:v>
                </c:pt>
                <c:pt idx="4">
                  <c:v>104.55499999999998</c:v>
                </c:pt>
                <c:pt idx="5">
                  <c:v>122.58</c:v>
                </c:pt>
                <c:pt idx="6">
                  <c:v>103.12500000000001</c:v>
                </c:pt>
                <c:pt idx="7">
                  <c:v>125.83999999999997</c:v>
                </c:pt>
                <c:pt idx="8">
                  <c:v>103.405</c:v>
                </c:pt>
                <c:pt idx="9">
                  <c:v>108.32500000000002</c:v>
                </c:pt>
              </c:numCache>
            </c:numRef>
          </c:val>
        </c:ser>
        <c:ser>
          <c:idx val="1"/>
          <c:order val="1"/>
          <c:tx>
            <c:strRef>
              <c:f>CsSrで概算!$B$51</c:f>
              <c:strCache>
                <c:ptCount val="1"/>
                <c:pt idx="0">
                  <c:v>Sr90摂取量</c:v>
                </c:pt>
              </c:strCache>
            </c:strRef>
          </c:tx>
          <c:dLbls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Val val="1"/>
          </c:dLbls>
          <c:cat>
            <c:strRef>
              <c:f>CsSrで概算!$E$49:$N$49</c:f>
              <c:strCache>
                <c:ptCount val="10"/>
                <c:pt idx="0">
                  <c:v>1歳未満</c:v>
                </c:pt>
                <c:pt idx="1">
                  <c:v>1～6歳男子</c:v>
                </c:pt>
                <c:pt idx="2">
                  <c:v>1～6歳女子</c:v>
                </c:pt>
                <c:pt idx="3">
                  <c:v>7～12歳男子</c:v>
                </c:pt>
                <c:pt idx="4">
                  <c:v>7～12歳女子</c:v>
                </c:pt>
                <c:pt idx="5">
                  <c:v>13～18歳男子</c:v>
                </c:pt>
                <c:pt idx="6">
                  <c:v>13～18歳女子</c:v>
                </c:pt>
                <c:pt idx="7">
                  <c:v>19歳以上男子</c:v>
                </c:pt>
                <c:pt idx="8">
                  <c:v>19歳以上女子</c:v>
                </c:pt>
                <c:pt idx="9">
                  <c:v>妊婦</c:v>
                </c:pt>
              </c:strCache>
            </c:strRef>
          </c:cat>
          <c:val>
            <c:numRef>
              <c:f>CsSrで概算!$E$51:$N$51</c:f>
              <c:numCache>
                <c:formatCode>#,##0.0;[Red]\-#,##0.0</c:formatCode>
                <c:ptCount val="10"/>
                <c:pt idx="0">
                  <c:v>0.57289999999999996</c:v>
                </c:pt>
                <c:pt idx="1">
                  <c:v>1.6604000000000003</c:v>
                </c:pt>
                <c:pt idx="2">
                  <c:v>1.6059999999999999</c:v>
                </c:pt>
                <c:pt idx="3">
                  <c:v>2.2824</c:v>
                </c:pt>
                <c:pt idx="4">
                  <c:v>2.0910999999999995</c:v>
                </c:pt>
                <c:pt idx="5">
                  <c:v>2.4516</c:v>
                </c:pt>
                <c:pt idx="6">
                  <c:v>2.0625000000000004</c:v>
                </c:pt>
                <c:pt idx="7">
                  <c:v>2.5167999999999995</c:v>
                </c:pt>
                <c:pt idx="8">
                  <c:v>2.0681000000000003</c:v>
                </c:pt>
                <c:pt idx="9">
                  <c:v>2.1665000000000005</c:v>
                </c:pt>
              </c:numCache>
            </c:numRef>
          </c:val>
        </c:ser>
        <c:axId val="89156224"/>
        <c:axId val="89178496"/>
      </c:barChart>
      <c:catAx>
        <c:axId val="89156224"/>
        <c:scaling>
          <c:orientation val="minMax"/>
        </c:scaling>
        <c:axPos val="b"/>
        <c:tickLblPos val="nextTo"/>
        <c:crossAx val="89178496"/>
        <c:crosses val="autoZero"/>
        <c:auto val="1"/>
        <c:lblAlgn val="ctr"/>
        <c:lblOffset val="100"/>
      </c:catAx>
      <c:valAx>
        <c:axId val="89178496"/>
        <c:scaling>
          <c:orientation val="minMax"/>
          <c:max val="160"/>
        </c:scaling>
        <c:axPos val="l"/>
        <c:majorGridlines/>
        <c:numFmt formatCode="#,##0;[Red]\-#,##0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915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90512653808176E-2"/>
          <c:y val="0.10902869344721756"/>
          <c:w val="0.38625620716860415"/>
          <c:h val="7.4658980222199939E-2"/>
        </c:manualLayout>
      </c:layout>
      <c:spPr>
        <a:noFill/>
      </c:spPr>
      <c:txPr>
        <a:bodyPr/>
        <a:lstStyle/>
        <a:p>
          <a:pPr>
            <a:defRPr sz="1200"/>
          </a:pPr>
          <a:endParaRPr lang="ja-JP"/>
        </a:p>
      </c:txPr>
    </c:legend>
    <c:plotVisOnly val="1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7.5531219148065223E-2"/>
          <c:y val="7.7532982795755198E-2"/>
          <c:w val="0.91799925009374095"/>
          <c:h val="0.64690332313112064"/>
        </c:manualLayout>
      </c:layout>
      <c:barChart>
        <c:barDir val="col"/>
        <c:grouping val="clustered"/>
        <c:ser>
          <c:idx val="0"/>
          <c:order val="0"/>
          <c:tx>
            <c:strRef>
              <c:f>CsSrで概算!$B$53</c:f>
              <c:strCache>
                <c:ptCount val="1"/>
                <c:pt idx="0">
                  <c:v>mSv/年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Val val="1"/>
          </c:dLbls>
          <c:cat>
            <c:strRef>
              <c:f>CsSrで概算!$E$49:$N$49</c:f>
              <c:strCache>
                <c:ptCount val="10"/>
                <c:pt idx="0">
                  <c:v>1歳未満</c:v>
                </c:pt>
                <c:pt idx="1">
                  <c:v>1～6歳男子</c:v>
                </c:pt>
                <c:pt idx="2">
                  <c:v>1～6歳女子</c:v>
                </c:pt>
                <c:pt idx="3">
                  <c:v>7～12歳男子</c:v>
                </c:pt>
                <c:pt idx="4">
                  <c:v>7～12歳女子</c:v>
                </c:pt>
                <c:pt idx="5">
                  <c:v>13～18歳男子</c:v>
                </c:pt>
                <c:pt idx="6">
                  <c:v>13～18歳女子</c:v>
                </c:pt>
                <c:pt idx="7">
                  <c:v>19歳以上男子</c:v>
                </c:pt>
                <c:pt idx="8">
                  <c:v>19歳以上女子</c:v>
                </c:pt>
                <c:pt idx="9">
                  <c:v>妊婦</c:v>
                </c:pt>
              </c:strCache>
            </c:strRef>
          </c:cat>
          <c:val>
            <c:numRef>
              <c:f>CsSrで概算!$E$53:$N$53</c:f>
              <c:numCache>
                <c:formatCode>#,##0.00;[Red]\-#,##0.00</c:formatCode>
                <c:ptCount val="10"/>
                <c:pt idx="0">
                  <c:v>0.29379744250000001</c:v>
                </c:pt>
                <c:pt idx="1">
                  <c:v>0.37241526699999994</c:v>
                </c:pt>
                <c:pt idx="2">
                  <c:v>0.36021375499999991</c:v>
                </c:pt>
                <c:pt idx="3">
                  <c:v>0.54983015999999996</c:v>
                </c:pt>
                <c:pt idx="4">
                  <c:v>0.50374598999999987</c:v>
                </c:pt>
                <c:pt idx="5">
                  <c:v>0.78745392000000003</c:v>
                </c:pt>
                <c:pt idx="6">
                  <c:v>0.66247500000000015</c:v>
                </c:pt>
                <c:pt idx="7">
                  <c:v>0.76062729600000001</c:v>
                </c:pt>
                <c:pt idx="8">
                  <c:v>0.62502118200000001</c:v>
                </c:pt>
                <c:pt idx="9">
                  <c:v>0.65475963000000004</c:v>
                </c:pt>
              </c:numCache>
            </c:numRef>
          </c:val>
        </c:ser>
        <c:axId val="94448640"/>
        <c:axId val="81195776"/>
      </c:barChart>
      <c:catAx>
        <c:axId val="94448640"/>
        <c:scaling>
          <c:orientation val="minMax"/>
        </c:scaling>
        <c:axPos val="b"/>
        <c:tickLblPos val="nextTo"/>
        <c:crossAx val="81195776"/>
        <c:crosses val="autoZero"/>
        <c:auto val="1"/>
        <c:lblAlgn val="ctr"/>
        <c:lblOffset val="100"/>
      </c:catAx>
      <c:valAx>
        <c:axId val="81195776"/>
        <c:scaling>
          <c:orientation val="minMax"/>
        </c:scaling>
        <c:axPos val="l"/>
        <c:majorGridlines/>
        <c:numFmt formatCode="#,##0.00;[Red]\-#,##0.00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94448640"/>
        <c:crosses val="autoZero"/>
        <c:crossBetween val="between"/>
      </c:valAx>
    </c:plotArea>
    <c:plotVisOnly val="1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20</xdr:row>
      <xdr:rowOff>104775</xdr:rowOff>
    </xdr:from>
    <xdr:to>
      <xdr:col>22</xdr:col>
      <xdr:colOff>390525</xdr:colOff>
      <xdr:row>41</xdr:row>
      <xdr:rowOff>19050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41</xdr:row>
      <xdr:rowOff>142875</xdr:rowOff>
    </xdr:from>
    <xdr:to>
      <xdr:col>22</xdr:col>
      <xdr:colOff>390525</xdr:colOff>
      <xdr:row>59</xdr:row>
      <xdr:rowOff>76200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0.07619</cdr:x>
      <cdr:y>0.01058</cdr:y>
    </cdr:from>
    <cdr:to>
      <cdr:x>0.19365</cdr:x>
      <cdr:y>0.07672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57200" y="38101"/>
          <a:ext cx="7048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0.0551</cdr:x>
      <cdr:y>0</cdr:y>
    </cdr:from>
    <cdr:to>
      <cdr:x>0.1633</cdr:x>
      <cdr:y>0.09153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86050" y="0"/>
          <a:ext cx="561676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200"/>
            <a:t>Bq/</a:t>
          </a:r>
          <a:r>
            <a:rPr lang="ja-JP" altLang="en-US" sz="1200"/>
            <a:t>日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0.07619</cdr:x>
      <cdr:y>0.01058</cdr:y>
    </cdr:from>
    <cdr:to>
      <cdr:x>0.19365</cdr:x>
      <cdr:y>0.07672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57200" y="38101"/>
          <a:ext cx="7048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0.04954</cdr:x>
      <cdr:y>0</cdr:y>
    </cdr:from>
    <cdr:to>
      <cdr:x>0.18468</cdr:x>
      <cdr:y>0.06977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57168" y="0"/>
          <a:ext cx="701529" cy="2000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200"/>
            <a:t>mSv/</a:t>
          </a:r>
          <a:r>
            <a:rPr lang="ja-JP" altLang="en-US" sz="1200"/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hlw.go.jp/stf/shingi/2r9852000001yw1j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tabSelected="1" workbookViewId="0">
      <selection activeCell="N62" sqref="N62"/>
    </sheetView>
  </sheetViews>
  <sheetFormatPr defaultRowHeight="12"/>
  <cols>
    <col min="1" max="1" width="1.25" style="1" customWidth="1"/>
    <col min="2" max="2" width="11" style="1" customWidth="1"/>
    <col min="3" max="3" width="7.875" style="1" customWidth="1"/>
    <col min="4" max="4" width="4.75" style="1" customWidth="1"/>
    <col min="5" max="14" width="7.625" style="1" customWidth="1"/>
    <col min="15" max="15" width="2.5" style="1" customWidth="1"/>
    <col min="16" max="20" width="9" style="1"/>
    <col min="21" max="21" width="9" style="1" customWidth="1"/>
    <col min="22" max="16384" width="9" style="1"/>
  </cols>
  <sheetData>
    <row r="1" spans="2:14" ht="13.5">
      <c r="B1" s="4" t="s">
        <v>24</v>
      </c>
    </row>
    <row r="2" spans="2:14" ht="24">
      <c r="B2" s="12" t="s">
        <v>60</v>
      </c>
      <c r="E2" s="9" t="s">
        <v>26</v>
      </c>
      <c r="F2" s="8" t="s">
        <v>43</v>
      </c>
      <c r="G2" s="8" t="s">
        <v>44</v>
      </c>
      <c r="H2" s="8" t="s">
        <v>45</v>
      </c>
      <c r="I2" s="8" t="s">
        <v>46</v>
      </c>
      <c r="J2" s="8" t="s">
        <v>47</v>
      </c>
      <c r="K2" s="8" t="s">
        <v>48</v>
      </c>
      <c r="L2" s="8" t="s">
        <v>49</v>
      </c>
      <c r="M2" s="8" t="s">
        <v>50</v>
      </c>
      <c r="N2" s="9" t="s">
        <v>29</v>
      </c>
    </row>
    <row r="3" spans="2:14" ht="24"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2" t="s">
        <v>25</v>
      </c>
      <c r="K3" s="1" t="s">
        <v>35</v>
      </c>
      <c r="L3" s="2" t="s">
        <v>27</v>
      </c>
      <c r="M3" s="2" t="s">
        <v>28</v>
      </c>
      <c r="N3" s="1" t="s">
        <v>29</v>
      </c>
    </row>
    <row r="4" spans="2:14">
      <c r="E4" s="9" t="s">
        <v>18</v>
      </c>
      <c r="F4" s="9" t="s">
        <v>18</v>
      </c>
      <c r="G4" s="9" t="s">
        <v>18</v>
      </c>
      <c r="H4" s="9" t="s">
        <v>18</v>
      </c>
      <c r="I4" s="9" t="s">
        <v>18</v>
      </c>
      <c r="J4" s="9" t="s">
        <v>18</v>
      </c>
      <c r="K4" s="9" t="s">
        <v>18</v>
      </c>
      <c r="L4" s="9" t="s">
        <v>18</v>
      </c>
      <c r="M4" s="9" t="s">
        <v>18</v>
      </c>
      <c r="N4" s="9" t="s">
        <v>18</v>
      </c>
    </row>
    <row r="5" spans="2:14">
      <c r="B5" s="1" t="s">
        <v>0</v>
      </c>
      <c r="E5" s="1">
        <v>20.8</v>
      </c>
      <c r="F5" s="1">
        <v>82.7</v>
      </c>
      <c r="G5" s="1">
        <v>82.1</v>
      </c>
      <c r="H5" s="1">
        <v>127.5</v>
      </c>
      <c r="I5" s="1">
        <v>110.9</v>
      </c>
      <c r="J5" s="1">
        <v>127.5</v>
      </c>
      <c r="K5" s="1">
        <v>110.9</v>
      </c>
      <c r="L5" s="1">
        <v>127.5</v>
      </c>
      <c r="M5" s="1">
        <v>110.9</v>
      </c>
      <c r="N5" s="1">
        <v>141.6</v>
      </c>
    </row>
    <row r="6" spans="2:14">
      <c r="B6" s="1" t="s">
        <v>1</v>
      </c>
      <c r="E6" s="1">
        <v>69.3</v>
      </c>
      <c r="F6" s="1">
        <v>195.5</v>
      </c>
      <c r="G6" s="1">
        <v>168.2</v>
      </c>
      <c r="H6" s="1">
        <v>319.39999999999998</v>
      </c>
      <c r="I6" s="1">
        <v>276.3</v>
      </c>
      <c r="J6" s="1">
        <v>499.4</v>
      </c>
      <c r="K6" s="1">
        <v>323.8</v>
      </c>
      <c r="L6" s="1">
        <v>424</v>
      </c>
      <c r="M6" s="1">
        <v>292</v>
      </c>
      <c r="N6" s="1">
        <v>228</v>
      </c>
    </row>
    <row r="7" spans="2:14">
      <c r="B7" s="1" t="s">
        <v>2</v>
      </c>
      <c r="E7" s="1">
        <v>13</v>
      </c>
      <c r="F7" s="1">
        <v>36.799999999999997</v>
      </c>
      <c r="G7" s="1">
        <v>34.1</v>
      </c>
      <c r="H7" s="1">
        <v>85</v>
      </c>
      <c r="I7" s="1">
        <v>78.2</v>
      </c>
      <c r="J7" s="1">
        <v>79.2</v>
      </c>
      <c r="K7" s="1">
        <v>67.599999999999994</v>
      </c>
      <c r="L7" s="1">
        <v>60</v>
      </c>
      <c r="M7" s="1">
        <v>55.8</v>
      </c>
      <c r="N7" s="1">
        <v>57.7</v>
      </c>
    </row>
    <row r="8" spans="2:14">
      <c r="B8" s="1" t="s">
        <v>17</v>
      </c>
      <c r="E8" s="1">
        <v>5.7</v>
      </c>
      <c r="F8" s="1">
        <v>68.900000000000006</v>
      </c>
      <c r="G8" s="1">
        <v>61.8</v>
      </c>
      <c r="H8" s="1">
        <v>125.1</v>
      </c>
      <c r="I8" s="1">
        <v>122.1</v>
      </c>
      <c r="J8" s="1">
        <v>139.9</v>
      </c>
      <c r="K8" s="1">
        <v>128.30000000000001</v>
      </c>
      <c r="L8" s="1">
        <v>142.9</v>
      </c>
      <c r="M8" s="1">
        <v>130.19999999999999</v>
      </c>
      <c r="N8" s="1">
        <v>128.30000000000001</v>
      </c>
    </row>
    <row r="9" spans="2:14">
      <c r="B9" s="1" t="s">
        <v>3</v>
      </c>
      <c r="E9" s="1">
        <v>4.5</v>
      </c>
      <c r="F9" s="1">
        <v>37</v>
      </c>
      <c r="G9" s="1">
        <v>35.200000000000003</v>
      </c>
      <c r="H9" s="1">
        <v>69.3</v>
      </c>
      <c r="I9" s="1">
        <v>67.900000000000006</v>
      </c>
      <c r="J9" s="1">
        <v>77.099999999999994</v>
      </c>
      <c r="K9" s="1">
        <v>68.400000000000006</v>
      </c>
      <c r="L9" s="1">
        <v>85.2</v>
      </c>
      <c r="M9" s="1">
        <v>78.099999999999994</v>
      </c>
      <c r="N9" s="1">
        <v>67.099999999999994</v>
      </c>
    </row>
    <row r="10" spans="2:14">
      <c r="B10" s="1" t="s">
        <v>4</v>
      </c>
      <c r="E10" s="1">
        <v>10</v>
      </c>
      <c r="F10" s="1">
        <v>29.1</v>
      </c>
      <c r="G10" s="1">
        <v>28.4</v>
      </c>
      <c r="H10" s="1">
        <v>66</v>
      </c>
      <c r="I10" s="1">
        <v>63</v>
      </c>
      <c r="J10" s="1">
        <v>64.400000000000006</v>
      </c>
      <c r="K10" s="1">
        <v>61.9</v>
      </c>
      <c r="L10" s="1">
        <v>64.3</v>
      </c>
      <c r="M10" s="1">
        <v>61.7</v>
      </c>
      <c r="N10" s="1">
        <v>48.4</v>
      </c>
    </row>
    <row r="11" spans="2:14">
      <c r="B11" s="1" t="s">
        <v>5</v>
      </c>
      <c r="E11" s="1">
        <v>66.8</v>
      </c>
      <c r="F11" s="1">
        <v>174.9</v>
      </c>
      <c r="G11" s="1">
        <v>178.7</v>
      </c>
      <c r="H11" s="1">
        <v>151.6</v>
      </c>
      <c r="I11" s="1">
        <v>161.19999999999999</v>
      </c>
      <c r="J11" s="1">
        <v>149.4</v>
      </c>
      <c r="K11" s="1">
        <v>156.1</v>
      </c>
      <c r="L11" s="1">
        <v>229.7</v>
      </c>
      <c r="M11" s="1">
        <v>243.1</v>
      </c>
      <c r="N11" s="1">
        <v>230.3</v>
      </c>
    </row>
    <row r="12" spans="2:14">
      <c r="B12" s="1" t="s">
        <v>6</v>
      </c>
      <c r="E12" s="1">
        <v>22</v>
      </c>
      <c r="F12" s="1">
        <v>52.6</v>
      </c>
      <c r="G12" s="1">
        <v>47.4</v>
      </c>
      <c r="H12" s="1">
        <v>28</v>
      </c>
      <c r="I12" s="1">
        <v>35.4</v>
      </c>
      <c r="J12" s="1">
        <v>25.8</v>
      </c>
      <c r="K12" s="1">
        <v>35.5</v>
      </c>
      <c r="L12" s="1">
        <v>30.6</v>
      </c>
      <c r="M12" s="1">
        <v>38.9</v>
      </c>
      <c r="N12" s="1">
        <v>47.3</v>
      </c>
    </row>
    <row r="13" spans="2:14">
      <c r="B13" s="1" t="s">
        <v>7</v>
      </c>
      <c r="E13" s="1">
        <v>0.1</v>
      </c>
      <c r="F13" s="1">
        <v>10.199999999999999</v>
      </c>
      <c r="G13" s="1">
        <v>7.9</v>
      </c>
      <c r="H13" s="1">
        <v>15.5</v>
      </c>
      <c r="I13" s="1">
        <v>15</v>
      </c>
      <c r="J13" s="1">
        <v>27.3</v>
      </c>
      <c r="K13" s="1">
        <v>19.100000000000001</v>
      </c>
      <c r="L13" s="1">
        <v>17.7</v>
      </c>
      <c r="M13" s="1">
        <v>12.1</v>
      </c>
      <c r="N13" s="1">
        <v>21.2</v>
      </c>
    </row>
    <row r="14" spans="2:14">
      <c r="B14" s="1" t="s">
        <v>8</v>
      </c>
      <c r="E14" s="1">
        <v>0.7</v>
      </c>
      <c r="F14" s="1">
        <v>36.799999999999997</v>
      </c>
      <c r="G14" s="1">
        <v>31.6</v>
      </c>
      <c r="H14" s="1">
        <v>51.4</v>
      </c>
      <c r="I14" s="1">
        <v>42.5</v>
      </c>
      <c r="J14" s="1">
        <v>68</v>
      </c>
      <c r="K14" s="1">
        <v>50.5</v>
      </c>
      <c r="L14" s="1">
        <v>46.6</v>
      </c>
      <c r="M14" s="1">
        <v>36.1</v>
      </c>
      <c r="N14" s="1">
        <v>43.8</v>
      </c>
    </row>
    <row r="15" spans="2:14">
      <c r="B15" s="1" t="s">
        <v>9</v>
      </c>
      <c r="E15" s="1">
        <v>2</v>
      </c>
      <c r="F15" s="1">
        <v>14.1</v>
      </c>
      <c r="G15" s="1">
        <v>14.1</v>
      </c>
      <c r="H15" s="1">
        <v>23.6</v>
      </c>
      <c r="I15" s="1">
        <v>23.2</v>
      </c>
      <c r="J15" s="1">
        <v>39.1</v>
      </c>
      <c r="K15" s="1">
        <v>30.7</v>
      </c>
      <c r="L15" s="1">
        <v>22.1</v>
      </c>
      <c r="M15" s="1">
        <v>16.2</v>
      </c>
      <c r="N15" s="1">
        <v>21.7</v>
      </c>
    </row>
    <row r="16" spans="2:14">
      <c r="B16" s="1" t="s">
        <v>10</v>
      </c>
      <c r="E16" s="1">
        <v>2.9</v>
      </c>
      <c r="F16" s="1">
        <v>28</v>
      </c>
      <c r="G16" s="1">
        <v>24.3</v>
      </c>
      <c r="H16" s="1">
        <v>35.5</v>
      </c>
      <c r="I16" s="1">
        <v>32.1</v>
      </c>
      <c r="J16" s="1">
        <v>51.4</v>
      </c>
      <c r="K16" s="1">
        <v>47.4</v>
      </c>
      <c r="L16" s="1">
        <v>39.6</v>
      </c>
      <c r="M16" s="1">
        <v>34.5</v>
      </c>
      <c r="N16" s="1">
        <v>39.200000000000003</v>
      </c>
    </row>
    <row r="17" spans="2:14" ht="15" customHeight="1">
      <c r="B17" s="1" t="s">
        <v>11</v>
      </c>
      <c r="E17" s="1">
        <v>3</v>
      </c>
      <c r="F17" s="1">
        <v>3.2</v>
      </c>
      <c r="G17" s="1">
        <v>3.5</v>
      </c>
      <c r="H17" s="1">
        <v>5.2</v>
      </c>
      <c r="I17" s="1">
        <v>4.7</v>
      </c>
      <c r="J17" s="1">
        <v>6.1</v>
      </c>
      <c r="K17" s="1">
        <v>5.5</v>
      </c>
      <c r="L17" s="1">
        <v>9.4</v>
      </c>
      <c r="M17" s="1">
        <v>7.6</v>
      </c>
      <c r="N17" s="1">
        <v>4.5</v>
      </c>
    </row>
    <row r="18" spans="2:14">
      <c r="B18" s="1" t="s">
        <v>12</v>
      </c>
      <c r="D18" s="13"/>
      <c r="E18" s="1">
        <v>9.6999999999999993</v>
      </c>
      <c r="F18" s="1">
        <v>38</v>
      </c>
      <c r="G18" s="1">
        <v>39.5</v>
      </c>
      <c r="H18" s="1">
        <v>75.900000000000006</v>
      </c>
      <c r="I18" s="1">
        <v>67.099999999999994</v>
      </c>
      <c r="J18" s="1">
        <v>82.3</v>
      </c>
      <c r="K18" s="1">
        <v>71.900000000000006</v>
      </c>
      <c r="L18" s="1">
        <v>111.1</v>
      </c>
      <c r="M18" s="1">
        <v>89.9</v>
      </c>
      <c r="N18" s="1">
        <v>53.6</v>
      </c>
    </row>
    <row r="19" spans="2:14">
      <c r="B19" s="1" t="s">
        <v>13</v>
      </c>
      <c r="D19" s="13"/>
      <c r="E19" s="1">
        <v>22.6</v>
      </c>
      <c r="F19" s="1">
        <v>292.89999999999998</v>
      </c>
      <c r="G19" s="1">
        <v>310</v>
      </c>
      <c r="H19" s="1">
        <v>395.2</v>
      </c>
      <c r="I19" s="1">
        <v>331.6</v>
      </c>
      <c r="J19" s="1">
        <v>398.5</v>
      </c>
      <c r="K19" s="1">
        <v>332.7</v>
      </c>
      <c r="L19" s="1">
        <v>623.79999999999995</v>
      </c>
      <c r="M19" s="1">
        <v>374</v>
      </c>
      <c r="N19" s="1">
        <v>533.6</v>
      </c>
    </row>
    <row r="20" spans="2:14">
      <c r="B20" s="11" t="s">
        <v>52</v>
      </c>
      <c r="E20" s="5">
        <f>SUM(E5:E19)</f>
        <v>253.09999999999997</v>
      </c>
      <c r="F20" s="5">
        <f>SUM(F5:F19)</f>
        <v>1100.7</v>
      </c>
      <c r="G20" s="5">
        <f>SUM(G5:G19)</f>
        <v>1066.8</v>
      </c>
      <c r="H20" s="5">
        <f>SUM(H5:H19)</f>
        <v>1574.2</v>
      </c>
      <c r="I20" s="5">
        <f>SUM(I5:I19)</f>
        <v>1431.1999999999998</v>
      </c>
      <c r="J20" s="5">
        <f>SUM(J5:J19)</f>
        <v>1835.3999999999999</v>
      </c>
      <c r="K20" s="5">
        <f>SUM(K5:K19)</f>
        <v>1510.3000000000004</v>
      </c>
      <c r="L20" s="5">
        <f>SUM(L5:L19)</f>
        <v>2034.4999999999995</v>
      </c>
      <c r="M20" s="5">
        <f>SUM(M5:M19)</f>
        <v>1581.1000000000001</v>
      </c>
      <c r="N20" s="5">
        <f>SUM(N5:N19)</f>
        <v>1666.3000000000002</v>
      </c>
    </row>
    <row r="21" spans="2:14">
      <c r="B21" s="11" t="s">
        <v>14</v>
      </c>
      <c r="E21" s="1">
        <v>5.8</v>
      </c>
      <c r="F21" s="1">
        <v>159.69999999999999</v>
      </c>
      <c r="G21" s="1">
        <v>139.19999999999999</v>
      </c>
      <c r="H21" s="1">
        <v>308.2</v>
      </c>
      <c r="I21" s="1">
        <v>259.89999999999998</v>
      </c>
      <c r="J21" s="1">
        <v>216.2</v>
      </c>
      <c r="K21" s="1">
        <v>152.19999999999999</v>
      </c>
      <c r="L21" s="1">
        <v>82.3</v>
      </c>
      <c r="M21" s="1">
        <v>87</v>
      </c>
      <c r="N21" s="1">
        <v>100.2</v>
      </c>
    </row>
    <row r="22" spans="2:14">
      <c r="B22" s="11" t="s">
        <v>15</v>
      </c>
      <c r="E22" s="1">
        <v>114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2:14">
      <c r="B23" s="11" t="s">
        <v>16</v>
      </c>
      <c r="C23" s="6"/>
      <c r="D23" s="3"/>
      <c r="E23" s="1">
        <f>SUM(E20:E22)</f>
        <v>372.9</v>
      </c>
      <c r="F23" s="1">
        <f>SUM(F20:F22)</f>
        <v>1260.4000000000001</v>
      </c>
      <c r="G23" s="1">
        <f>SUM(G20:G22)</f>
        <v>1206</v>
      </c>
      <c r="H23" s="1">
        <f>SUM(H20:H22)</f>
        <v>1882.4</v>
      </c>
      <c r="I23" s="1">
        <f>SUM(I20:I22)</f>
        <v>1691.1</v>
      </c>
      <c r="J23" s="1">
        <f>SUM(J20:J22)</f>
        <v>2051.6</v>
      </c>
      <c r="K23" s="1">
        <f>SUM(K20:K22)</f>
        <v>1662.5000000000005</v>
      </c>
      <c r="L23" s="1">
        <f>SUM(L20:L22)</f>
        <v>2116.7999999999997</v>
      </c>
      <c r="M23" s="1">
        <f>SUM(M20:M22)</f>
        <v>1668.1000000000001</v>
      </c>
      <c r="N23" s="1">
        <f>SUM(N20:N22)</f>
        <v>1766.5000000000002</v>
      </c>
    </row>
    <row r="24" spans="2:14">
      <c r="B24" s="11" t="s">
        <v>20</v>
      </c>
      <c r="E24" s="1">
        <v>1000</v>
      </c>
      <c r="F24" s="1">
        <v>2000</v>
      </c>
      <c r="G24" s="1">
        <v>2000</v>
      </c>
      <c r="H24" s="1">
        <v>2000</v>
      </c>
      <c r="I24" s="1">
        <v>2000</v>
      </c>
      <c r="J24" s="1">
        <v>2000</v>
      </c>
      <c r="K24" s="1">
        <v>2000</v>
      </c>
      <c r="L24" s="1">
        <v>2000</v>
      </c>
      <c r="M24" s="1">
        <v>2000</v>
      </c>
      <c r="N24" s="1">
        <v>2000</v>
      </c>
    </row>
    <row r="25" spans="2:14" hidden="1">
      <c r="E25" s="1">
        <f>SUM(E23:E24)</f>
        <v>1372.9</v>
      </c>
      <c r="F25" s="1">
        <f>SUM(F23:F24)</f>
        <v>3260.4</v>
      </c>
      <c r="G25" s="1">
        <f>SUM(G23:G24)</f>
        <v>3206</v>
      </c>
      <c r="H25" s="1">
        <f>SUM(H23:H24)</f>
        <v>3882.4</v>
      </c>
      <c r="I25" s="1">
        <f>SUM(I23:I24)</f>
        <v>3691.1</v>
      </c>
      <c r="J25" s="1">
        <f>SUM(J23:J24)</f>
        <v>4051.6</v>
      </c>
      <c r="K25" s="1">
        <f>SUM(K23:K24)</f>
        <v>3662.5000000000005</v>
      </c>
      <c r="L25" s="1">
        <f>SUM(L23:L24)</f>
        <v>4116.7999999999993</v>
      </c>
      <c r="M25" s="1">
        <f>SUM(M23:M24)</f>
        <v>3668.1000000000004</v>
      </c>
      <c r="N25" s="1">
        <f>SUM(N23:N24)</f>
        <v>3766.5</v>
      </c>
    </row>
    <row r="26" spans="2:14" hidden="1">
      <c r="B26" s="1" t="s">
        <v>19</v>
      </c>
    </row>
    <row r="27" spans="2:14">
      <c r="B27" s="35" t="s">
        <v>54</v>
      </c>
      <c r="C27" s="10" t="s">
        <v>51</v>
      </c>
      <c r="D27" s="14" t="s">
        <v>61</v>
      </c>
      <c r="E27" s="50"/>
      <c r="F27" s="50"/>
      <c r="G27" s="50"/>
      <c r="H27" s="50"/>
      <c r="I27" s="50"/>
      <c r="J27" s="49"/>
      <c r="K27" s="50"/>
      <c r="L27" s="49"/>
      <c r="M27" s="49"/>
      <c r="N27" s="48"/>
    </row>
    <row r="28" spans="2:14">
      <c r="B28" s="25" t="s">
        <v>53</v>
      </c>
      <c r="C28" s="47">
        <v>100</v>
      </c>
      <c r="D28" s="46">
        <v>0.5</v>
      </c>
      <c r="E28" s="45">
        <f>E20/1000*$C28*$D28</f>
        <v>12.654999999999999</v>
      </c>
      <c r="F28" s="45">
        <f>F20/1000*$C28*$D28</f>
        <v>55.035000000000004</v>
      </c>
      <c r="G28" s="45">
        <f>G20/1000*$C28*$D28</f>
        <v>53.339999999999996</v>
      </c>
      <c r="H28" s="45">
        <f>H20/1000*$C28*$D28</f>
        <v>78.710000000000008</v>
      </c>
      <c r="I28" s="45">
        <f>I20/1000*$C28*$D28</f>
        <v>71.559999999999988</v>
      </c>
      <c r="J28" s="45">
        <f>J20/1000*$C28*$D28</f>
        <v>91.77</v>
      </c>
      <c r="K28" s="45">
        <f>K20/1000*$C28*$D28</f>
        <v>75.515000000000015</v>
      </c>
      <c r="L28" s="45">
        <f>L20/1000*$C28*$D28</f>
        <v>101.72499999999998</v>
      </c>
      <c r="M28" s="45">
        <f>M20/1000*$C28*$D28</f>
        <v>79.055000000000007</v>
      </c>
      <c r="N28" s="44">
        <f>N20/1000*$C28*$D28</f>
        <v>83.315000000000012</v>
      </c>
    </row>
    <row r="29" spans="2:14">
      <c r="B29" s="25" t="s">
        <v>55</v>
      </c>
      <c r="C29" s="47">
        <v>50</v>
      </c>
      <c r="D29" s="46">
        <v>1</v>
      </c>
      <c r="E29" s="45">
        <f>E21/1000*$C29*$D29</f>
        <v>0.28999999999999998</v>
      </c>
      <c r="F29" s="45">
        <f>F21/1000*$C29*$D29</f>
        <v>7.9849999999999994</v>
      </c>
      <c r="G29" s="45">
        <f>G21/1000*$C29*$D29</f>
        <v>6.9599999999999991</v>
      </c>
      <c r="H29" s="45">
        <f>H21/1000*$C29*$D29</f>
        <v>15.409999999999998</v>
      </c>
      <c r="I29" s="45">
        <f>I21/1000*$C29*$D29</f>
        <v>12.994999999999997</v>
      </c>
      <c r="J29" s="45">
        <f>J21/1000*$C29*$D29</f>
        <v>10.809999999999999</v>
      </c>
      <c r="K29" s="45">
        <f>K21/1000*$C29*$D29</f>
        <v>7.61</v>
      </c>
      <c r="L29" s="45">
        <f>L21/1000*$C29*$D29</f>
        <v>4.1150000000000002</v>
      </c>
      <c r="M29" s="45">
        <f>M21/1000*$C29*$D29</f>
        <v>4.3499999999999996</v>
      </c>
      <c r="N29" s="44">
        <f>N21/1000*$C29*$D29</f>
        <v>5.01</v>
      </c>
    </row>
    <row r="30" spans="2:14">
      <c r="B30" s="25" t="s">
        <v>56</v>
      </c>
      <c r="C30" s="47">
        <v>50</v>
      </c>
      <c r="D30" s="46">
        <v>1</v>
      </c>
      <c r="E30" s="45">
        <f>E22/1000*$C30*$D30</f>
        <v>5.7</v>
      </c>
      <c r="F30" s="45">
        <f>F22/1000*$C30*$D30</f>
        <v>0</v>
      </c>
      <c r="G30" s="45">
        <f>G22/1000*$C30*$D30</f>
        <v>0</v>
      </c>
      <c r="H30" s="45">
        <f>H22/1000*$C30*$D30</f>
        <v>0</v>
      </c>
      <c r="I30" s="45">
        <f>I22/1000*$C30*$D30</f>
        <v>0</v>
      </c>
      <c r="J30" s="45">
        <f>J22/1000*$C30*$D30</f>
        <v>0</v>
      </c>
      <c r="K30" s="45">
        <f>K22/1000*$C30*$D30</f>
        <v>0</v>
      </c>
      <c r="L30" s="45">
        <f>L22/1000*$C30*$D30</f>
        <v>0</v>
      </c>
      <c r="M30" s="45">
        <f>M22/1000*$C30*$D30</f>
        <v>0</v>
      </c>
      <c r="N30" s="44">
        <f>N22/1000*$C30*$D30</f>
        <v>0</v>
      </c>
    </row>
    <row r="31" spans="2:14">
      <c r="B31" s="24" t="s">
        <v>40</v>
      </c>
      <c r="C31" s="43">
        <v>10</v>
      </c>
      <c r="D31" s="42">
        <v>1</v>
      </c>
      <c r="E31" s="41">
        <f>E24/1000*$C31*$D31</f>
        <v>10</v>
      </c>
      <c r="F31" s="41">
        <f>F24/1000*$C31*$D31</f>
        <v>20</v>
      </c>
      <c r="G31" s="41">
        <f>G24/1000*$C31*$D31</f>
        <v>20</v>
      </c>
      <c r="H31" s="41">
        <f>H24/1000*$C31*$D31</f>
        <v>20</v>
      </c>
      <c r="I31" s="41">
        <f>I24/1000*$C31*$D31</f>
        <v>20</v>
      </c>
      <c r="J31" s="41">
        <f>J24/1000*$C31*$D31</f>
        <v>20</v>
      </c>
      <c r="K31" s="41">
        <f>K24/1000*$C31*$D31</f>
        <v>20</v>
      </c>
      <c r="L31" s="41">
        <f>L24/1000*$C31*$D31</f>
        <v>20</v>
      </c>
      <c r="M31" s="41">
        <f>M24/1000*$C31*$D31</f>
        <v>20</v>
      </c>
      <c r="N31" s="40">
        <f>N24/1000*$C31*$D31</f>
        <v>20</v>
      </c>
    </row>
    <row r="32" spans="2:14">
      <c r="B32" s="39"/>
      <c r="C32" s="38"/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2:17">
      <c r="B33" s="35" t="s">
        <v>36</v>
      </c>
      <c r="C33" s="34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1"/>
      <c r="P33" s="9"/>
      <c r="Q33" s="17"/>
    </row>
    <row r="34" spans="2:17">
      <c r="B34" s="30"/>
      <c r="C34" s="29" t="s">
        <v>53</v>
      </c>
      <c r="D34" s="28" t="s">
        <v>65</v>
      </c>
      <c r="E34" s="27">
        <f>E28*E$59*1000000</f>
        <v>0.29739249999999995</v>
      </c>
      <c r="F34" s="27">
        <f>F28*F$59*1000000</f>
        <v>0.62464724999999999</v>
      </c>
      <c r="G34" s="27">
        <f>G28*G$59*1000000</f>
        <v>0.60540899999999986</v>
      </c>
      <c r="H34" s="27">
        <f>H28*H$59*1000000</f>
        <v>0.94452000000000003</v>
      </c>
      <c r="I34" s="27">
        <f>I28*I$59*1000000</f>
        <v>0.85871999999999982</v>
      </c>
      <c r="J34" s="27">
        <f>J28*J$59*1000000</f>
        <v>1.4683200000000001</v>
      </c>
      <c r="K34" s="27">
        <f>K28*K$59*1000000</f>
        <v>1.2082400000000004</v>
      </c>
      <c r="L34" s="27">
        <f>L28*L$59*1000000</f>
        <v>1.6275999999999999</v>
      </c>
      <c r="M34" s="27">
        <f>M28*M$59*1000000</f>
        <v>1.2648800000000002</v>
      </c>
      <c r="N34" s="26">
        <f>N28*N$59*1000000</f>
        <v>1.3330400000000002</v>
      </c>
      <c r="P34" s="9"/>
      <c r="Q34" s="17"/>
    </row>
    <row r="35" spans="2:17">
      <c r="B35" s="30"/>
      <c r="C35" s="29" t="s">
        <v>55</v>
      </c>
      <c r="D35" s="28" t="s">
        <v>65</v>
      </c>
      <c r="E35" s="27">
        <f>E29*E$59*1000000</f>
        <v>6.814999999999999E-3</v>
      </c>
      <c r="F35" s="27">
        <f>F29*F$59*1000000</f>
        <v>9.0629749999999995E-2</v>
      </c>
      <c r="G35" s="27">
        <f>G29*G$59*1000000</f>
        <v>7.8995999999999983E-2</v>
      </c>
      <c r="H35" s="27">
        <f>H29*H$59*1000000</f>
        <v>0.18492</v>
      </c>
      <c r="I35" s="27">
        <f>I29*I$59*1000000</f>
        <v>0.15593999999999997</v>
      </c>
      <c r="J35" s="27">
        <f>J29*J$59*1000000</f>
        <v>0.17295999999999997</v>
      </c>
      <c r="K35" s="27">
        <f>K29*K$59*1000000</f>
        <v>0.12175999999999999</v>
      </c>
      <c r="L35" s="27">
        <f>L29*L$59*1000000</f>
        <v>6.584000000000001E-2</v>
      </c>
      <c r="M35" s="27">
        <f>M29*M$59*1000000</f>
        <v>6.9599999999999995E-2</v>
      </c>
      <c r="N35" s="26">
        <f>N29*N$59*1000000</f>
        <v>8.0159999999999995E-2</v>
      </c>
      <c r="P35" s="9"/>
      <c r="Q35" s="17"/>
    </row>
    <row r="36" spans="2:17">
      <c r="B36" s="30"/>
      <c r="C36" s="29" t="s">
        <v>56</v>
      </c>
      <c r="D36" s="28" t="s">
        <v>65</v>
      </c>
      <c r="E36" s="27">
        <f>E30*E$59*1000000</f>
        <v>0.13395000000000001</v>
      </c>
      <c r="F36" s="27">
        <f>F30*F$59*1000000</f>
        <v>0</v>
      </c>
      <c r="G36" s="27">
        <f>G30*G$59*1000000</f>
        <v>0</v>
      </c>
      <c r="H36" s="27">
        <f>H30*H$59*1000000</f>
        <v>0</v>
      </c>
      <c r="I36" s="27">
        <f>I30*I$59*1000000</f>
        <v>0</v>
      </c>
      <c r="J36" s="27">
        <f>J30*J$59*1000000</f>
        <v>0</v>
      </c>
      <c r="K36" s="27">
        <f>K30*K$59*1000000</f>
        <v>0</v>
      </c>
      <c r="L36" s="27">
        <f>L30*L$59*1000000</f>
        <v>0</v>
      </c>
      <c r="M36" s="27">
        <f>M30*M$59*1000000</f>
        <v>0</v>
      </c>
      <c r="N36" s="26">
        <f>N30*N$59*1000000</f>
        <v>0</v>
      </c>
      <c r="P36" s="9"/>
      <c r="Q36" s="17"/>
    </row>
    <row r="37" spans="2:17">
      <c r="B37" s="30"/>
      <c r="C37" s="23" t="s">
        <v>40</v>
      </c>
      <c r="D37" s="22" t="s">
        <v>65</v>
      </c>
      <c r="E37" s="21">
        <f>E31*E$59*1000000</f>
        <v>0.23499999999999999</v>
      </c>
      <c r="F37" s="21">
        <f>F31*F$59*1000000</f>
        <v>0.22699999999999998</v>
      </c>
      <c r="G37" s="21">
        <f>G31*G$59*1000000</f>
        <v>0.22699999999999998</v>
      </c>
      <c r="H37" s="21">
        <f>H31*H$59*1000000</f>
        <v>0.24</v>
      </c>
      <c r="I37" s="21">
        <f>I31*I$59*1000000</f>
        <v>0.24</v>
      </c>
      <c r="J37" s="21">
        <f>J31*J$59*1000000</f>
        <v>0.32</v>
      </c>
      <c r="K37" s="21">
        <f>K31*K$59*1000000</f>
        <v>0.32</v>
      </c>
      <c r="L37" s="21">
        <f>L31*L$59*1000000</f>
        <v>0.32</v>
      </c>
      <c r="M37" s="21">
        <f>M31*M$59*1000000</f>
        <v>0.32</v>
      </c>
      <c r="N37" s="20">
        <f>N31*N$59*1000000</f>
        <v>0.32</v>
      </c>
      <c r="P37" s="9"/>
      <c r="Q37" s="17"/>
    </row>
    <row r="38" spans="2:17">
      <c r="B38" s="25"/>
      <c r="C38" s="29" t="s">
        <v>53</v>
      </c>
      <c r="D38" s="28" t="s">
        <v>64</v>
      </c>
      <c r="E38" s="27">
        <f>E28*$D$51*E$60*1000000</f>
        <v>5.8213000000000001E-2</v>
      </c>
      <c r="F38" s="27">
        <f>F28*$D$51*F$60*1000000</f>
        <v>5.1732899999999998E-2</v>
      </c>
      <c r="G38" s="27">
        <f>G28*$D$51*G$60*1000000</f>
        <v>5.0139599999999993E-2</v>
      </c>
      <c r="H38" s="27">
        <f>H28*$D$51*H$60*1000000</f>
        <v>9.4452000000000008E-2</v>
      </c>
      <c r="I38" s="27">
        <f>I28*$D$51*I$60*1000000</f>
        <v>8.5871999999999976E-2</v>
      </c>
      <c r="J38" s="27">
        <f>J28*$D$51*J$60*1000000</f>
        <v>0.14683199999999999</v>
      </c>
      <c r="K38" s="27">
        <f>K28*$D$51*K$60*1000000</f>
        <v>0.12082400000000003</v>
      </c>
      <c r="L38" s="27">
        <f>L28*$D$51*L$60*1000000</f>
        <v>5.6965999999999982E-2</v>
      </c>
      <c r="M38" s="27">
        <f>M28*$D$51*M$60*1000000</f>
        <v>4.4270799999999999E-2</v>
      </c>
      <c r="N38" s="26">
        <f>N28*$D$51*N$60*1000000</f>
        <v>4.6656400000000008E-2</v>
      </c>
      <c r="P38" s="9"/>
      <c r="Q38" s="17"/>
    </row>
    <row r="39" spans="2:17">
      <c r="B39" s="25"/>
      <c r="C39" s="29" t="s">
        <v>55</v>
      </c>
      <c r="D39" s="28" t="s">
        <v>64</v>
      </c>
      <c r="E39" s="27">
        <f>E29*$D$51*E$60*1000000</f>
        <v>1.3339999999999999E-3</v>
      </c>
      <c r="F39" s="27">
        <f>F29*$D$51*F$60*1000000</f>
        <v>7.5058999999999994E-3</v>
      </c>
      <c r="G39" s="27">
        <f>G29*$D$51*G$60*1000000</f>
        <v>6.5423999999999994E-3</v>
      </c>
      <c r="H39" s="27">
        <f>H29*$D$51*H$60*1000000</f>
        <v>1.8491999999999998E-2</v>
      </c>
      <c r="I39" s="27">
        <f>I29*$D$51*I$60*1000000</f>
        <v>1.5593999999999997E-2</v>
      </c>
      <c r="J39" s="27">
        <f>J29*$D$51*J$60*1000000</f>
        <v>1.7295999999999999E-2</v>
      </c>
      <c r="K39" s="27">
        <f>K29*$D$51*K$60*1000000</f>
        <v>1.2176000000000001E-2</v>
      </c>
      <c r="L39" s="27">
        <f>L29*$D$51*L$60*1000000</f>
        <v>2.3044000000000003E-3</v>
      </c>
      <c r="M39" s="27">
        <f>M29*$D$51*M$60*1000000</f>
        <v>2.4359999999999998E-3</v>
      </c>
      <c r="N39" s="26">
        <f>N29*$D$51*N$60*1000000</f>
        <v>2.8056000000000001E-3</v>
      </c>
      <c r="P39" s="9"/>
      <c r="Q39" s="17"/>
    </row>
    <row r="40" spans="2:17">
      <c r="B40" s="25"/>
      <c r="C40" s="29" t="s">
        <v>56</v>
      </c>
      <c r="D40" s="28" t="s">
        <v>64</v>
      </c>
      <c r="E40" s="27">
        <f>E30*$D$51*E$60*1000000</f>
        <v>2.622E-2</v>
      </c>
      <c r="F40" s="27">
        <f>F30*$D$51*F$60*1000000</f>
        <v>0</v>
      </c>
      <c r="G40" s="27">
        <f>G30*$D$51*G$60*1000000</f>
        <v>0</v>
      </c>
      <c r="H40" s="27">
        <f>H30*$D$51*H$60*1000000</f>
        <v>0</v>
      </c>
      <c r="I40" s="27">
        <f>I30*$D$51*I$60*1000000</f>
        <v>0</v>
      </c>
      <c r="J40" s="27">
        <f>J30*$D$51*J$60*1000000</f>
        <v>0</v>
      </c>
      <c r="K40" s="27">
        <f>K30*$D$51*K$60*1000000</f>
        <v>0</v>
      </c>
      <c r="L40" s="27">
        <f>L30*$D$51*L$60*1000000</f>
        <v>0</v>
      </c>
      <c r="M40" s="27">
        <f>M30*$D$51*M$60*1000000</f>
        <v>0</v>
      </c>
      <c r="N40" s="26">
        <f>N30*$D$51*N$60*1000000</f>
        <v>0</v>
      </c>
      <c r="P40" s="9"/>
      <c r="Q40" s="17"/>
    </row>
    <row r="41" spans="2:17">
      <c r="B41" s="25"/>
      <c r="C41" s="23" t="s">
        <v>40</v>
      </c>
      <c r="D41" s="22" t="s">
        <v>64</v>
      </c>
      <c r="E41" s="21">
        <f>E31*$D$51*E$60*1000000</f>
        <v>4.5999999999999999E-2</v>
      </c>
      <c r="F41" s="21">
        <f>F31*$D$51*F$60*1000000</f>
        <v>1.8800000000000001E-2</v>
      </c>
      <c r="G41" s="21">
        <f>G31*$D$51*G$60*1000000</f>
        <v>1.8800000000000001E-2</v>
      </c>
      <c r="H41" s="21">
        <f>H31*$D$51*H$60*1000000</f>
        <v>2.4E-2</v>
      </c>
      <c r="I41" s="21">
        <f>I31*$D$51*I$60*1000000</f>
        <v>2.4E-2</v>
      </c>
      <c r="J41" s="21">
        <f>J31*$D$51*J$60*1000000</f>
        <v>3.2000000000000001E-2</v>
      </c>
      <c r="K41" s="21">
        <f>K31*$D$51*K$60*1000000</f>
        <v>3.2000000000000001E-2</v>
      </c>
      <c r="L41" s="21">
        <f>L31*$D$51*L$60*1000000</f>
        <v>1.1200000000000002E-2</v>
      </c>
      <c r="M41" s="21">
        <f>M31*$D$51*M$60*1000000</f>
        <v>1.1200000000000002E-2</v>
      </c>
      <c r="N41" s="20">
        <f>N31*$D$51*N$60*1000000</f>
        <v>1.1200000000000002E-2</v>
      </c>
      <c r="P41" s="9"/>
      <c r="Q41" s="17"/>
    </row>
    <row r="42" spans="2:17">
      <c r="B42" s="25"/>
      <c r="C42" s="29" t="s">
        <v>53</v>
      </c>
      <c r="D42" s="28" t="s">
        <v>63</v>
      </c>
      <c r="E42" s="27">
        <f>E34+E38</f>
        <v>0.35560549999999996</v>
      </c>
      <c r="F42" s="27">
        <f>F34+F38</f>
        <v>0.67638014999999996</v>
      </c>
      <c r="G42" s="27">
        <f>G34+G38</f>
        <v>0.65554859999999981</v>
      </c>
      <c r="H42" s="27">
        <f>H34+H38</f>
        <v>1.038972</v>
      </c>
      <c r="I42" s="27">
        <f>I34+I38</f>
        <v>0.94459199999999977</v>
      </c>
      <c r="J42" s="27">
        <f>J34+J38</f>
        <v>1.6151520000000001</v>
      </c>
      <c r="K42" s="27">
        <f>K34+K38</f>
        <v>1.3290640000000005</v>
      </c>
      <c r="L42" s="27">
        <f>L34+L38</f>
        <v>1.684566</v>
      </c>
      <c r="M42" s="27">
        <f>M34+M38</f>
        <v>1.3091508000000003</v>
      </c>
      <c r="N42" s="26">
        <f>N34+N38</f>
        <v>1.3796964000000003</v>
      </c>
      <c r="P42" s="9"/>
      <c r="Q42" s="17"/>
    </row>
    <row r="43" spans="2:17">
      <c r="B43" s="25"/>
      <c r="C43" s="29" t="s">
        <v>55</v>
      </c>
      <c r="D43" s="28" t="s">
        <v>63</v>
      </c>
      <c r="E43" s="27">
        <f>E35+E39</f>
        <v>8.1489999999999983E-3</v>
      </c>
      <c r="F43" s="27">
        <f>F35+F39</f>
        <v>9.8135649999999991E-2</v>
      </c>
      <c r="G43" s="27">
        <f>G35+G39</f>
        <v>8.5538399999999987E-2</v>
      </c>
      <c r="H43" s="27">
        <f>H35+H39</f>
        <v>0.20341200000000001</v>
      </c>
      <c r="I43" s="27">
        <f>I35+I39</f>
        <v>0.17153399999999996</v>
      </c>
      <c r="J43" s="27">
        <f>J35+J39</f>
        <v>0.19025599999999998</v>
      </c>
      <c r="K43" s="27">
        <f>K35+K39</f>
        <v>0.133936</v>
      </c>
      <c r="L43" s="27">
        <f>L35+L39</f>
        <v>6.8144400000000008E-2</v>
      </c>
      <c r="M43" s="27">
        <f>M35+M39</f>
        <v>7.2035999999999989E-2</v>
      </c>
      <c r="N43" s="26">
        <f>N35+N39</f>
        <v>8.29656E-2</v>
      </c>
      <c r="P43" s="9"/>
      <c r="Q43" s="17"/>
    </row>
    <row r="44" spans="2:17">
      <c r="B44" s="25"/>
      <c r="C44" s="29" t="s">
        <v>56</v>
      </c>
      <c r="D44" s="28" t="s">
        <v>63</v>
      </c>
      <c r="E44" s="27">
        <f>E36+E40</f>
        <v>0.16017000000000001</v>
      </c>
      <c r="F44" s="27">
        <f>F36+F40</f>
        <v>0</v>
      </c>
      <c r="G44" s="27">
        <f>G36+G40</f>
        <v>0</v>
      </c>
      <c r="H44" s="27">
        <f>H36+H40</f>
        <v>0</v>
      </c>
      <c r="I44" s="27">
        <f>I36+I40</f>
        <v>0</v>
      </c>
      <c r="J44" s="27">
        <f>J36+J40</f>
        <v>0</v>
      </c>
      <c r="K44" s="27">
        <f>K36+K40</f>
        <v>0</v>
      </c>
      <c r="L44" s="27">
        <f>L36+L40</f>
        <v>0</v>
      </c>
      <c r="M44" s="27">
        <f>M36+M40</f>
        <v>0</v>
      </c>
      <c r="N44" s="26">
        <f>N36+N40</f>
        <v>0</v>
      </c>
      <c r="P44" s="9"/>
      <c r="Q44" s="17"/>
    </row>
    <row r="45" spans="2:17">
      <c r="B45" s="25"/>
      <c r="C45" s="23" t="s">
        <v>40</v>
      </c>
      <c r="D45" s="22" t="s">
        <v>63</v>
      </c>
      <c r="E45" s="21">
        <f>E37+E41</f>
        <v>0.28099999999999997</v>
      </c>
      <c r="F45" s="21">
        <f>F37+F41</f>
        <v>0.24579999999999999</v>
      </c>
      <c r="G45" s="21">
        <f>G37+G41</f>
        <v>0.24579999999999999</v>
      </c>
      <c r="H45" s="21">
        <f>H37+H41</f>
        <v>0.26400000000000001</v>
      </c>
      <c r="I45" s="21">
        <f>I37+I41</f>
        <v>0.26400000000000001</v>
      </c>
      <c r="J45" s="21">
        <f>J37+J41</f>
        <v>0.35199999999999998</v>
      </c>
      <c r="K45" s="21">
        <f>K37+K41</f>
        <v>0.35199999999999998</v>
      </c>
      <c r="L45" s="21">
        <f>L37+L41</f>
        <v>0.33119999999999999</v>
      </c>
      <c r="M45" s="21">
        <f>M37+M41</f>
        <v>0.33119999999999999</v>
      </c>
      <c r="N45" s="20">
        <f>N37+N41</f>
        <v>0.33119999999999999</v>
      </c>
      <c r="P45" s="9"/>
      <c r="Q45" s="17"/>
    </row>
    <row r="46" spans="2:17">
      <c r="B46" s="24"/>
      <c r="C46" s="23"/>
      <c r="D46" s="22" t="s">
        <v>16</v>
      </c>
      <c r="E46" s="21">
        <f>SUM(E42:E45)</f>
        <v>0.80492450000000004</v>
      </c>
      <c r="F46" s="21">
        <f>SUM(F42:F45)</f>
        <v>1.0203157999999999</v>
      </c>
      <c r="G46" s="21">
        <f>SUM(G42:G45)</f>
        <v>0.98688699999999985</v>
      </c>
      <c r="H46" s="21">
        <f>SUM(H42:H45)</f>
        <v>1.5063839999999999</v>
      </c>
      <c r="I46" s="21">
        <f>SUM(I42:I45)</f>
        <v>1.3801259999999997</v>
      </c>
      <c r="J46" s="21">
        <f>SUM(J42:J45)</f>
        <v>2.1574080000000002</v>
      </c>
      <c r="K46" s="21">
        <f>SUM(K42:K45)</f>
        <v>1.8150000000000004</v>
      </c>
      <c r="L46" s="21">
        <f>SUM(L42:L45)</f>
        <v>2.0839104000000002</v>
      </c>
      <c r="M46" s="21">
        <f>SUM(M42:M45)</f>
        <v>1.7123868000000002</v>
      </c>
      <c r="N46" s="20">
        <f>SUM(N42:N45)</f>
        <v>1.7938620000000003</v>
      </c>
      <c r="P46" s="9"/>
      <c r="Q46" s="17"/>
    </row>
    <row r="47" spans="2:17">
      <c r="C47" s="19" t="s">
        <v>62</v>
      </c>
      <c r="D47" s="18"/>
      <c r="E47" s="17">
        <f>E45/E46</f>
        <v>0.34910106475824748</v>
      </c>
      <c r="F47" s="17">
        <f>F45/F46</f>
        <v>0.24090580582992052</v>
      </c>
      <c r="G47" s="17">
        <f>G45/G46</f>
        <v>0.24906600249066005</v>
      </c>
      <c r="H47" s="17">
        <f>H45/H46</f>
        <v>0.1752541184717841</v>
      </c>
      <c r="I47" s="17">
        <f>I45/I46</f>
        <v>0.19128688250203246</v>
      </c>
      <c r="J47" s="17">
        <f>J45/J46</f>
        <v>0.1631587534671235</v>
      </c>
      <c r="K47" s="17">
        <f>K45/K46</f>
        <v>0.19393939393939388</v>
      </c>
      <c r="L47" s="17">
        <f>L45/L46</f>
        <v>0.15893197711379528</v>
      </c>
      <c r="M47" s="17">
        <f>M45/M46</f>
        <v>0.19341424495914122</v>
      </c>
      <c r="N47" s="17">
        <f>N45/N46</f>
        <v>0.1846295868912993</v>
      </c>
      <c r="P47" s="9"/>
      <c r="Q47" s="17"/>
    </row>
    <row r="48" spans="2:17">
      <c r="C48" s="19"/>
      <c r="D48" s="18"/>
      <c r="E48" s="17"/>
      <c r="F48" s="17"/>
      <c r="G48" s="17"/>
      <c r="H48" s="17"/>
      <c r="I48" s="17"/>
      <c r="J48" s="17"/>
      <c r="K48" s="17"/>
      <c r="L48" s="17"/>
      <c r="M48" s="17"/>
      <c r="N48" s="17"/>
      <c r="P48" s="9"/>
      <c r="Q48" s="17"/>
    </row>
    <row r="49" spans="2:17" ht="24">
      <c r="B49" s="67" t="s">
        <v>59</v>
      </c>
      <c r="C49" s="50"/>
      <c r="D49" s="50"/>
      <c r="E49" s="52" t="s">
        <v>26</v>
      </c>
      <c r="F49" s="68" t="s">
        <v>43</v>
      </c>
      <c r="G49" s="68" t="s">
        <v>44</v>
      </c>
      <c r="H49" s="68" t="s">
        <v>45</v>
      </c>
      <c r="I49" s="68" t="s">
        <v>46</v>
      </c>
      <c r="J49" s="68" t="s">
        <v>47</v>
      </c>
      <c r="K49" s="68" t="s">
        <v>48</v>
      </c>
      <c r="L49" s="68" t="s">
        <v>49</v>
      </c>
      <c r="M49" s="68" t="s">
        <v>50</v>
      </c>
      <c r="N49" s="69" t="s">
        <v>29</v>
      </c>
      <c r="P49" s="8"/>
      <c r="Q49" s="16"/>
    </row>
    <row r="50" spans="2:17">
      <c r="B50" s="87" t="s">
        <v>57</v>
      </c>
      <c r="C50" s="88" t="s">
        <v>41</v>
      </c>
      <c r="D50" s="88"/>
      <c r="E50" s="89">
        <f>SUM(E28:E31)</f>
        <v>28.645</v>
      </c>
      <c r="F50" s="89">
        <f>SUM(F28:F31)</f>
        <v>83.02000000000001</v>
      </c>
      <c r="G50" s="89">
        <f>SUM(G28:G31)</f>
        <v>80.3</v>
      </c>
      <c r="H50" s="89">
        <f>SUM(H28:H31)</f>
        <v>114.12</v>
      </c>
      <c r="I50" s="89">
        <f>SUM(I28:I31)</f>
        <v>104.55499999999998</v>
      </c>
      <c r="J50" s="89">
        <f>SUM(J28:J31)</f>
        <v>122.58</v>
      </c>
      <c r="K50" s="89">
        <f>SUM(K28:K31)</f>
        <v>103.12500000000001</v>
      </c>
      <c r="L50" s="89">
        <f>SUM(L28:L31)</f>
        <v>125.83999999999997</v>
      </c>
      <c r="M50" s="89">
        <f>SUM(M28:M31)</f>
        <v>103.405</v>
      </c>
      <c r="N50" s="90">
        <f>SUM(N28:N31)</f>
        <v>108.32500000000002</v>
      </c>
      <c r="P50" s="8"/>
      <c r="Q50" s="16"/>
    </row>
    <row r="51" spans="2:17">
      <c r="B51" s="82" t="s">
        <v>42</v>
      </c>
      <c r="C51" s="83" t="s">
        <v>41</v>
      </c>
      <c r="D51" s="84">
        <v>0.02</v>
      </c>
      <c r="E51" s="85">
        <f>$D51*E50</f>
        <v>0.57289999999999996</v>
      </c>
      <c r="F51" s="85">
        <f>$D51*F50</f>
        <v>1.6604000000000003</v>
      </c>
      <c r="G51" s="85">
        <f>$D51*G50</f>
        <v>1.6059999999999999</v>
      </c>
      <c r="H51" s="85">
        <f>$D51*H50</f>
        <v>2.2824</v>
      </c>
      <c r="I51" s="85">
        <f>$D51*I50</f>
        <v>2.0910999999999995</v>
      </c>
      <c r="J51" s="85">
        <f>$D51*J50</f>
        <v>2.4516</v>
      </c>
      <c r="K51" s="85">
        <f>$D51*K50</f>
        <v>2.0625000000000004</v>
      </c>
      <c r="L51" s="85">
        <f>$D51*L50</f>
        <v>2.5167999999999995</v>
      </c>
      <c r="M51" s="85">
        <f>$D51*M50</f>
        <v>2.0681000000000003</v>
      </c>
      <c r="N51" s="86">
        <f>$D51*N50</f>
        <v>2.1665000000000005</v>
      </c>
      <c r="P51" s="8"/>
      <c r="Q51" s="16"/>
    </row>
    <row r="52" spans="2:17" s="7" customFormat="1">
      <c r="B52" s="72" t="s">
        <v>36</v>
      </c>
      <c r="C52" s="73"/>
      <c r="D52" s="73"/>
      <c r="E52" s="74">
        <f>E46</f>
        <v>0.80492450000000004</v>
      </c>
      <c r="F52" s="74">
        <f>F46</f>
        <v>1.0203157999999999</v>
      </c>
      <c r="G52" s="74">
        <f>G46</f>
        <v>0.98688699999999985</v>
      </c>
      <c r="H52" s="74">
        <f>H46</f>
        <v>1.5063839999999999</v>
      </c>
      <c r="I52" s="74">
        <f>I46</f>
        <v>1.3801259999999997</v>
      </c>
      <c r="J52" s="74">
        <f>J46</f>
        <v>2.1574080000000002</v>
      </c>
      <c r="K52" s="74">
        <f>K46</f>
        <v>1.8150000000000004</v>
      </c>
      <c r="L52" s="74">
        <f>L46</f>
        <v>2.0839104000000002</v>
      </c>
      <c r="M52" s="74">
        <f>M46</f>
        <v>1.7123868000000002</v>
      </c>
      <c r="N52" s="75">
        <f>N46</f>
        <v>1.7938620000000003</v>
      </c>
      <c r="P52" s="8"/>
      <c r="Q52" s="15"/>
    </row>
    <row r="53" spans="2:17" s="7" customFormat="1">
      <c r="B53" s="70" t="s">
        <v>37</v>
      </c>
      <c r="C53" s="71"/>
      <c r="D53" s="71"/>
      <c r="E53" s="76">
        <f>E52*0.365</f>
        <v>0.29379744250000001</v>
      </c>
      <c r="F53" s="76">
        <f>F52*0.365</f>
        <v>0.37241526699999994</v>
      </c>
      <c r="G53" s="76">
        <f>G52*0.365</f>
        <v>0.36021375499999991</v>
      </c>
      <c r="H53" s="76">
        <f>H52*0.365</f>
        <v>0.54983015999999996</v>
      </c>
      <c r="I53" s="76">
        <f>I52*0.365</f>
        <v>0.50374598999999987</v>
      </c>
      <c r="J53" s="76">
        <f>J52*0.365</f>
        <v>0.78745392000000003</v>
      </c>
      <c r="K53" s="76">
        <f>K52*0.365</f>
        <v>0.66247500000000015</v>
      </c>
      <c r="L53" s="76">
        <f>L52*0.365</f>
        <v>0.76062729600000001</v>
      </c>
      <c r="M53" s="76">
        <f>M52*0.365</f>
        <v>0.62502118200000001</v>
      </c>
      <c r="N53" s="77">
        <f>N52*0.365</f>
        <v>0.65475963000000004</v>
      </c>
      <c r="P53" s="8"/>
    </row>
    <row r="54" spans="2:17" s="7" customFormat="1">
      <c r="B54" s="78" t="s">
        <v>39</v>
      </c>
      <c r="C54" s="79"/>
      <c r="D54" s="79"/>
      <c r="E54" s="80">
        <v>0.28999999999999998</v>
      </c>
      <c r="F54" s="80">
        <v>0.37</v>
      </c>
      <c r="G54" s="80">
        <v>0.36</v>
      </c>
      <c r="H54" s="80">
        <v>0.56000000000000005</v>
      </c>
      <c r="I54" s="80">
        <v>0.52</v>
      </c>
      <c r="J54" s="80">
        <v>0.8</v>
      </c>
      <c r="K54" s="80">
        <v>0.68</v>
      </c>
      <c r="L54" s="80">
        <v>0.78</v>
      </c>
      <c r="M54" s="80">
        <v>0.64</v>
      </c>
      <c r="N54" s="81">
        <v>0.66</v>
      </c>
      <c r="P54" s="8"/>
    </row>
    <row r="55" spans="2:17" ht="13.5">
      <c r="B55" s="4"/>
      <c r="C55" s="9"/>
      <c r="J55" s="2"/>
      <c r="L55" s="2"/>
      <c r="M55" s="2"/>
      <c r="P55" s="8"/>
    </row>
    <row r="56" spans="2:17">
      <c r="B56" s="51" t="s">
        <v>58</v>
      </c>
      <c r="C56" s="52"/>
      <c r="D56" s="50"/>
      <c r="E56" s="50"/>
      <c r="F56" s="50"/>
      <c r="G56" s="50"/>
      <c r="H56" s="50"/>
      <c r="I56" s="50"/>
      <c r="J56" s="49"/>
      <c r="K56" s="50"/>
      <c r="L56" s="49"/>
      <c r="M56" s="49"/>
      <c r="N56" s="48"/>
      <c r="P56" s="8"/>
    </row>
    <row r="57" spans="2:17">
      <c r="B57" s="53" t="s">
        <v>22</v>
      </c>
      <c r="C57" s="54">
        <v>50</v>
      </c>
      <c r="D57" s="55"/>
      <c r="E57" s="56">
        <v>2.0999999999999999E-8</v>
      </c>
      <c r="F57" s="56">
        <v>9.6999999999999992E-9</v>
      </c>
      <c r="G57" s="56">
        <v>9.6999999999999992E-9</v>
      </c>
      <c r="H57" s="56">
        <v>1E-8</v>
      </c>
      <c r="I57" s="56">
        <v>1E-8</v>
      </c>
      <c r="J57" s="57">
        <v>1.3000000000000001E-8</v>
      </c>
      <c r="K57" s="56">
        <v>1.3000000000000001E-8</v>
      </c>
      <c r="L57" s="56">
        <v>1.3000000000000001E-8</v>
      </c>
      <c r="M57" s="56">
        <v>1.3000000000000001E-8</v>
      </c>
      <c r="N57" s="58">
        <v>1.3000000000000001E-8</v>
      </c>
      <c r="P57" s="9"/>
    </row>
    <row r="58" spans="2:17">
      <c r="B58" s="53" t="s">
        <v>21</v>
      </c>
      <c r="C58" s="54">
        <v>50</v>
      </c>
      <c r="D58" s="55"/>
      <c r="E58" s="56">
        <v>2.6000000000000001E-8</v>
      </c>
      <c r="F58" s="56">
        <v>1.3000000000000001E-8</v>
      </c>
      <c r="G58" s="56">
        <v>1.3000000000000001E-8</v>
      </c>
      <c r="H58" s="56">
        <v>1.4E-8</v>
      </c>
      <c r="I58" s="56">
        <v>1.4E-8</v>
      </c>
      <c r="J58" s="56">
        <v>1.9000000000000001E-8</v>
      </c>
      <c r="K58" s="56">
        <v>1.9000000000000001E-8</v>
      </c>
      <c r="L58" s="56">
        <v>1.9000000000000001E-8</v>
      </c>
      <c r="M58" s="56">
        <v>1.9000000000000001E-8</v>
      </c>
      <c r="N58" s="58">
        <v>1.9000000000000001E-8</v>
      </c>
    </row>
    <row r="59" spans="2:17" ht="13.5">
      <c r="B59" s="59"/>
      <c r="C59" s="60" t="s">
        <v>38</v>
      </c>
      <c r="D59" s="55"/>
      <c r="E59" s="55">
        <f>($C57*E57+$C58*E58)/($C57+$C58)</f>
        <v>2.3499999999999999E-8</v>
      </c>
      <c r="F59" s="55">
        <f>($C57*F57+$C58*F58)/($C57+$C58)</f>
        <v>1.1349999999999999E-8</v>
      </c>
      <c r="G59" s="55">
        <f>($C57*G57+$C58*G58)/($C57+$C58)</f>
        <v>1.1349999999999999E-8</v>
      </c>
      <c r="H59" s="55">
        <f>($C57*H57+$C58*H58)/($C57+$C58)</f>
        <v>1.2E-8</v>
      </c>
      <c r="I59" s="55">
        <f>($C57*I57+$C58*I58)/($C57+$C58)</f>
        <v>1.2E-8</v>
      </c>
      <c r="J59" s="55">
        <f>($C57*J57+$C58*J58)/($C57+$C58)</f>
        <v>1.6000000000000001E-8</v>
      </c>
      <c r="K59" s="55">
        <f>($C57*K57+$C58*K58)/($C57+$C58)</f>
        <v>1.6000000000000001E-8</v>
      </c>
      <c r="L59" s="55">
        <f>($C57*L57+$C58*L58)/($C57+$C58)</f>
        <v>1.6000000000000001E-8</v>
      </c>
      <c r="M59" s="55">
        <f>($C57*M57+$C58*M58)/($C57+$C58)</f>
        <v>1.6000000000000001E-8</v>
      </c>
      <c r="N59" s="61">
        <f>($C57*N57+$C58*N58)/($C57+$C58)</f>
        <v>1.6000000000000001E-8</v>
      </c>
    </row>
    <row r="60" spans="2:17">
      <c r="B60" s="62" t="s">
        <v>23</v>
      </c>
      <c r="C60" s="63">
        <f>D51*100</f>
        <v>2</v>
      </c>
      <c r="D60" s="64"/>
      <c r="E60" s="65">
        <v>2.2999999999999999E-7</v>
      </c>
      <c r="F60" s="65">
        <v>4.6999999999999997E-8</v>
      </c>
      <c r="G60" s="65">
        <v>4.6999999999999997E-8</v>
      </c>
      <c r="H60" s="65">
        <v>5.9999999999999995E-8</v>
      </c>
      <c r="I60" s="65">
        <v>5.9999999999999995E-8</v>
      </c>
      <c r="J60" s="65">
        <v>8.0000000000000002E-8</v>
      </c>
      <c r="K60" s="65">
        <v>8.0000000000000002E-8</v>
      </c>
      <c r="L60" s="65">
        <v>2.7999999999999999E-8</v>
      </c>
      <c r="M60" s="65">
        <v>2.7999999999999999E-8</v>
      </c>
      <c r="N60" s="66">
        <v>2.7999999999999999E-8</v>
      </c>
    </row>
  </sheetData>
  <phoneticPr fontId="2"/>
  <hyperlinks>
    <hyperlink ref="B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CsSrで概算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2011-12-27T02:19:49Z</dcterms:created>
  <dcterms:modified xsi:type="dcterms:W3CDTF">2012-01-14T03:49:54Z</dcterms:modified>
</cp:coreProperties>
</file>